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tables/table13.xml" ContentType="application/vnd.openxmlformats-officedocument.spreadsheetml.table+xml"/>
  <Override PartName="/xl/queryTables/queryTable11.xml" ContentType="application/vnd.openxmlformats-officedocument.spreadsheetml.queryTable+xml"/>
  <Override PartName="/xl/tables/table14.xml" ContentType="application/vnd.openxmlformats-officedocument.spreadsheetml.table+xml"/>
  <Override PartName="/xl/queryTables/queryTable12.xml" ContentType="application/vnd.openxmlformats-officedocument.spreadsheetml.queryTable+xml"/>
  <Override PartName="/xl/tables/table15.xml" ContentType="application/vnd.openxmlformats-officedocument.spreadsheetml.table+xml"/>
  <Override PartName="/xl/queryTables/queryTable13.xml" ContentType="application/vnd.openxmlformats-officedocument.spreadsheetml.queryTable+xml"/>
  <Override PartName="/xl/tables/table16.xml" ContentType="application/vnd.openxmlformats-officedocument.spreadsheetml.table+xml"/>
  <Override PartName="/xl/queryTables/queryTable14.xml" ContentType="application/vnd.openxmlformats-officedocument.spreadsheetml.queryTable+xml"/>
  <Override PartName="/xl/tables/table17.xml" ContentType="application/vnd.openxmlformats-officedocument.spreadsheetml.table+xml"/>
  <Override PartName="/xl/queryTables/queryTable15.xml" ContentType="application/vnd.openxmlformats-officedocument.spreadsheetml.queryTable+xml"/>
  <Override PartName="/xl/tables/table18.xml" ContentType="application/vnd.openxmlformats-officedocument.spreadsheetml.table+xml"/>
  <Override PartName="/xl/queryTables/queryTable16.xml" ContentType="application/vnd.openxmlformats-officedocument.spreadsheetml.queryTable+xml"/>
  <Override PartName="/xl/tables/table19.xml" ContentType="application/vnd.openxmlformats-officedocument.spreadsheetml.table+xml"/>
  <Override PartName="/xl/queryTables/queryTable17.xml" ContentType="application/vnd.openxmlformats-officedocument.spreadsheetml.queryTable+xml"/>
  <Override PartName="/xl/drawings/drawing6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27.xml" ContentType="application/vnd.ms-excel.controlproperties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trlProps/ctrlProp28.xml" ContentType="application/vnd.ms-excel.controlproperties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trlProps/ctrlProp29.xml" ContentType="application/vnd.ms-excel.controlproperties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trlProps/ctrlProp30.xml" ContentType="application/vnd.ms-excel.controlproperties+xml"/>
  <Override PartName="/xl/drawings/drawing12.xml" ContentType="application/vnd.openxmlformats-officedocument.drawing+xml"/>
  <Override PartName="/xl/ctrlProps/ctrlProp31.xml" ContentType="application/vnd.ms-excel.controlproperties+xml"/>
  <Override PartName="/xl/drawings/drawing13.xml" ContentType="application/vnd.openxmlformats-officedocument.drawing+xml"/>
  <Override PartName="/xl/ctrlProps/ctrlProp32.xml" ContentType="application/vnd.ms-excel.controlproperties+xml"/>
  <Override PartName="/xl/drawings/drawing14.xml" ContentType="application/vnd.openxmlformats-officedocument.drawing+xml"/>
  <Override PartName="/xl/ctrlProps/ctrlProp33.xml" ContentType="application/vnd.ms-excel.controlproperties+xml"/>
  <Override PartName="/xl/drawings/drawing15.xml" ContentType="application/vnd.openxmlformats-officedocument.drawing+xml"/>
  <Override PartName="/xl/ctrlProps/ctrlProp34.xml" ContentType="application/vnd.ms-excel.controlproperties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trlProps/ctrlProp35.xml" ContentType="application/vnd.ms-excel.controlpropertie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refreshAllConnections="1" defaultThemeVersion="124226"/>
  <bookViews>
    <workbookView xWindow="240" yWindow="165" windowWidth="24780" windowHeight="12090" tabRatio="604"/>
  </bookViews>
  <sheets>
    <sheet name="Accueil" sheetId="4" r:id="rId1"/>
    <sheet name="002_001" sheetId="9" state="hidden" r:id="rId2"/>
    <sheet name="002_002" sheetId="8" state="hidden" r:id="rId3"/>
    <sheet name="003_001" sheetId="14" state="hidden" r:id="rId4"/>
    <sheet name="003_002" sheetId="12" state="hidden" r:id="rId5"/>
    <sheet name="003_003" sheetId="13" state="hidden" r:id="rId6"/>
    <sheet name="003_004" sheetId="15" state="hidden" r:id="rId7"/>
    <sheet name="004_001" sheetId="17" state="hidden" r:id="rId8"/>
    <sheet name="004_002" sheetId="16" r:id="rId9"/>
    <sheet name="005_001" sheetId="2" state="hidden" r:id="rId10"/>
    <sheet name="005_002" sheetId="3" state="hidden" r:id="rId11"/>
    <sheet name="005_003" sheetId="1" state="hidden" r:id="rId12"/>
    <sheet name="006" sheetId="5" state="hidden" r:id="rId13"/>
    <sheet name="007" sheetId="6" state="hidden" r:id="rId14"/>
    <sheet name="008" sheetId="7" state="hidden" r:id="rId15"/>
    <sheet name="009" sheetId="10" state="hidden" r:id="rId16"/>
    <sheet name="010" sheetId="11" state="hidden" r:id="rId17"/>
    <sheet name="004_003" sheetId="29" state="hidden" r:id="rId18"/>
    <sheet name="011_001" sheetId="19" state="hidden" r:id="rId19"/>
    <sheet name="011_002" sheetId="18" state="hidden" r:id="rId20"/>
    <sheet name="011_003" sheetId="27" state="hidden" r:id="rId21"/>
    <sheet name="001_001" sheetId="21" state="hidden" r:id="rId22"/>
    <sheet name="001_002" sheetId="22" state="hidden" r:id="rId23"/>
    <sheet name="001_003" sheetId="23" state="hidden" r:id="rId24"/>
    <sheet name="001_004" sheetId="24" state="hidden" r:id="rId25"/>
    <sheet name="001_005" sheetId="20" state="hidden" r:id="rId26"/>
    <sheet name="012" sheetId="25" state="hidden" r:id="rId27"/>
    <sheet name="013" sheetId="26" state="hidden" r:id="rId28"/>
    <sheet name="Feuil2" sheetId="28" state="hidden" r:id="rId29"/>
    <sheet name="Feuil1" sheetId="30" r:id="rId30"/>
  </sheets>
  <functionGroups builtInGroupCount="17"/>
  <definedNames>
    <definedName name="_xlnm._FilterDatabase" localSheetId="19" hidden="1">'011_002'!$A$1:$E$3699</definedName>
    <definedName name="Carre">'011_002'!$A$2:$A$26</definedName>
    <definedName name="Metalhom.accdb" localSheetId="8" hidden="1">'004_002'!$AE$2:$AN$12</definedName>
    <definedName name="Metalhom.accdb_1" localSheetId="8" hidden="1">'004_002'!$AP$2:$BA$8</definedName>
    <definedName name="Metalhom.accdb_2" localSheetId="8" hidden="1">'004_002'!$BC$2:$BK$6</definedName>
    <definedName name="Metalhom.accdb_3" localSheetId="8" hidden="1">'004_002'!$BM$2:$BV$11</definedName>
    <definedName name="Metalhom.accdb_4" localSheetId="8" hidden="1">'004_002'!$BX$2:$CG$8</definedName>
    <definedName name="Metalhom.accdb_5" localSheetId="8" hidden="1">'004_002'!$N$2:$S$59</definedName>
    <definedName name="Metalhom.accdb_6" localSheetId="8" hidden="1">'004_002'!$H$2:$L$10</definedName>
    <definedName name="Metalhom.accdb_7" localSheetId="8" hidden="1">'004_002'!$CI$2:$CQ$11</definedName>
    <definedName name="Metalhom_R_OutilUsinage_Percage" localSheetId="8" hidden="1">'004_002'!$U$2:$AC$48</definedName>
    <definedName name="Outillage.accdb" localSheetId="8" hidden="1">'004_002'!$CS$2:$DB$15</definedName>
    <definedName name="Outillage.accdb_1" localSheetId="8" hidden="1">'004_002'!$DD$2:$DL$9</definedName>
    <definedName name="Outillage.accdb_2" localSheetId="8" hidden="1">'004_002'!$DN$2:$DZ$102</definedName>
    <definedName name="Outillage.accdb_3" localSheetId="8" hidden="1">'004_002'!$A$2:$A$4</definedName>
    <definedName name="Outillage.accdb_4" localSheetId="8" hidden="1">'004_002'!$E$2:$F$11</definedName>
    <definedName name="Outillage.accdb_5" localSheetId="8" hidden="1">'004_002'!$EB$2:$EC$16</definedName>
    <definedName name="Outillage.accdb_6" localSheetId="8" hidden="1">'004_002'!$EE$2:$EN$7</definedName>
    <definedName name="Outillage.accdb_7" localSheetId="8" hidden="1">'004_002'!$EP$2:$EQ$6</definedName>
    <definedName name="S001_EcartPiece">'001_005'!$G$4:$H$34</definedName>
    <definedName name="S001_MachineExt">'001_005'!$B$4:$C$7</definedName>
    <definedName name="S001_Machines">'001_005'!$B$4:$B$7</definedName>
    <definedName name="S002_epaisseur">'002_002'!$B$8:$B$27</definedName>
    <definedName name="S002_matrice">'002_002'!$B$7:$T$27</definedName>
    <definedName name="S002_rayon">'002_002'!$C$7:$T$7</definedName>
    <definedName name="S004_003_TypeOutil">'004_003'!$Z$1:$Z$13</definedName>
    <definedName name="S004_AngleChanfreinage">Tableau_Outillage.accdb_7[Angle]</definedName>
    <definedName name="S004_CalculEpaisseur">'004_001'!$D$4</definedName>
    <definedName name="S004_CalculOperation">'004_001'!$C$11:$C$100</definedName>
    <definedName name="S004_Chanfreinage">Tableau_Chanfreinage[Description]</definedName>
    <definedName name="S004_ChanfreinageExt">Tableau_Chanfreinage[]</definedName>
    <definedName name="S004_Contournage">Tableau_Contournage[Description]</definedName>
    <definedName name="S004_ContournageDiametre">Tableau_Contournage[Diametre]</definedName>
    <definedName name="S004_ContournageExt">Tableau_Contournage[]</definedName>
    <definedName name="S004_CurrentMachine">'004_001'!$D$3</definedName>
    <definedName name="S004_FiletageMetrique">Tableau_Taraudage[Description]</definedName>
    <definedName name="S004_FiletageMetriqueBorgne">Tableau_Outillage.accdb_6[Description]</definedName>
    <definedName name="S004_FiletageMetriqueBorgneExt">Tableau_Outillage.accdb_6[]</definedName>
    <definedName name="S004_FiletageMetriqueExt">Tableau_Taraudage[]</definedName>
    <definedName name="S004_FraiseEbauche">Tableau_FraiseEbauche[Diametre]</definedName>
    <definedName name="S004_FraiseEbaucheExt">Tableau_FraiseEbauche[[Diametre]:[Description]]</definedName>
    <definedName name="S004_FraiseFinition">Tableau_FraiseFinition[Diametre]</definedName>
    <definedName name="S004_FraiseFinitionExt">Tableau_FraiseFinition[]</definedName>
    <definedName name="S004_GrainFinition">Tableau_GrainFinition[Description]</definedName>
    <definedName name="S004_GrainFinition_DiametreMaxi">'004_002'!$AS$1</definedName>
    <definedName name="S004_GrainFinition_DiametreMini">'004_002'!$AR$1</definedName>
    <definedName name="S004_GrainFinitionExt">Tableau_GrainFinition[]</definedName>
    <definedName name="S004_Machine">Tableau_Machine[Nom]</definedName>
    <definedName name="S004_MachineOperations">Tableau_Outillage.accdb_4[]</definedName>
    <definedName name="S004_Nuance">Tableau_NuanceMere[Nuance]</definedName>
    <definedName name="S004_NuanceExt">Tableau_NuanceMere[]</definedName>
    <definedName name="S004_Operations">Tableau_Outillage.accdb_4[Operation]</definedName>
    <definedName name="S004_OutilParType">'004_003'!$C$9:$G$1299</definedName>
    <definedName name="S004_OutilUsiinage">Tableau_Outillage.accdb_2[]</definedName>
    <definedName name="S004_Percage">Tableau_Percage[Diametre]</definedName>
    <definedName name="S004_PercageExt">Tableau_Percage[[Diametre]:[APlaquette]]</definedName>
    <definedName name="S004_PocheContournage">'004_001'!$U$10:$X$12</definedName>
    <definedName name="S004_PocheFraiseContournage">'004_001'!$V$6:$V$8</definedName>
    <definedName name="S004_Rainurage">Tableau_Rainurage[Description]</definedName>
    <definedName name="S004_RainurageExt">Tableau_Rainurage[]</definedName>
    <definedName name="S004_Surfacage">Tableau_Surfacage[Description]</definedName>
    <definedName name="S004_SurfacageExt">Tableau_Surfacage[]</definedName>
    <definedName name="S004_TypeOutilUsinage">Tableau_TypeOutilUsinage[Nom]</definedName>
    <definedName name="S005_largeur">'005_003'!$A$3:$A$38</definedName>
    <definedName name="S005_longueur">'005_003'!$B$2:$AK$2</definedName>
    <definedName name="S005_matrice">'005_003'!$A$2:$AK$38</definedName>
    <definedName name="S006_values">'006'!$C$9:$D$9</definedName>
    <definedName name="S007_values">'007'!$C$6:$E$6</definedName>
    <definedName name="S008_Values">'008'!$B$9:$H$9</definedName>
    <definedName name="S011_DesignationProfile">'004_002'!$T$1:$T$7</definedName>
    <definedName name="S011_DesignationProfileExt">'011_002'!$E$2:$L$3697</definedName>
    <definedName name="S011_TypeProfile">'011_002'!$O$2:$O$16</definedName>
    <definedName name="S011_TypeProfileExt">'011_002'!$O$2:$Q$16</definedName>
    <definedName name="S012_taraud">Tableau5[Taraud]</definedName>
    <definedName name="S012_TaraudExt">Tableau5[]</definedName>
    <definedName name="S013_plasma">Tableau6[Epaisseur]</definedName>
    <definedName name="S013_plasmaExt">Tableau6[#All]</definedName>
    <definedName name="_xlnm.Print_Area" localSheetId="22">'001_002'!$A$1:$M$30</definedName>
    <definedName name="_xlnm.Print_Area" localSheetId="3">'003_001'!$A$3:$O$33</definedName>
    <definedName name="_xlnm.Print_Area" localSheetId="7">'004_001'!$C$2:$M$10</definedName>
  </definedNames>
  <calcPr calcId="145621"/>
</workbook>
</file>

<file path=xl/calcChain.xml><?xml version="1.0" encoding="utf-8"?>
<calcChain xmlns="http://schemas.openxmlformats.org/spreadsheetml/2006/main">
  <c r="N11" i="17" l="1"/>
  <c r="M11" i="17"/>
  <c r="L11" i="17"/>
  <c r="K11" i="17"/>
  <c r="J11" i="17"/>
  <c r="I11" i="17"/>
  <c r="F18" i="30" l="1"/>
  <c r="F17" i="30"/>
  <c r="E15" i="30"/>
  <c r="V7" i="17" l="1"/>
  <c r="V8" i="17" s="1"/>
  <c r="U10" i="17" l="1"/>
  <c r="U11" i="17" s="1"/>
  <c r="U12" i="17" s="1"/>
  <c r="X15" i="23"/>
  <c r="U8" i="23" s="1"/>
  <c r="V8" i="23" l="1"/>
  <c r="H8" i="23" s="1"/>
  <c r="D12" i="19"/>
  <c r="R10" i="22" l="1"/>
  <c r="AA8" i="24" l="1"/>
  <c r="AA7" i="24"/>
  <c r="E12" i="19" l="1"/>
  <c r="C14" i="19" s="1"/>
  <c r="F10" i="19"/>
  <c r="D7" i="17"/>
  <c r="L4" i="17" s="1"/>
  <c r="D14" i="19" l="1"/>
  <c r="D15" i="19" s="1"/>
  <c r="F14" i="19"/>
  <c r="E14" i="19"/>
  <c r="C15" i="19"/>
  <c r="S8" i="22"/>
  <c r="E15" i="19" l="1"/>
  <c r="F15" i="19"/>
  <c r="C11" i="26"/>
  <c r="C10" i="26"/>
  <c r="C9" i="26"/>
  <c r="C8" i="26"/>
  <c r="C7" i="26"/>
  <c r="C6" i="26"/>
  <c r="C5" i="26"/>
  <c r="C4" i="26"/>
  <c r="C3" i="26"/>
  <c r="C7" i="25"/>
  <c r="C6" i="25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1" i="20"/>
  <c r="G10" i="20"/>
  <c r="G9" i="20"/>
  <c r="G8" i="20"/>
  <c r="G7" i="20"/>
  <c r="G6" i="20"/>
  <c r="G5" i="20"/>
  <c r="G4" i="20"/>
  <c r="J5" i="24" s="1"/>
  <c r="S31" i="24"/>
  <c r="S27" i="24"/>
  <c r="V12" i="24"/>
  <c r="U12" i="24"/>
  <c r="L10" i="24"/>
  <c r="R8" i="24" s="1"/>
  <c r="Y8" i="24"/>
  <c r="F5" i="24"/>
  <c r="V5" i="24"/>
  <c r="U5" i="24"/>
  <c r="Q31" i="23"/>
  <c r="T24" i="23"/>
  <c r="V22" i="23"/>
  <c r="V24" i="23" s="1"/>
  <c r="U14" i="23"/>
  <c r="AH11" i="23"/>
  <c r="AG11" i="23"/>
  <c r="AH9" i="23"/>
  <c r="AG9" i="23"/>
  <c r="AA8" i="23"/>
  <c r="X29" i="23" s="1"/>
  <c r="Y8" i="23"/>
  <c r="V10" i="23"/>
  <c r="R8" i="23"/>
  <c r="AA7" i="23"/>
  <c r="K5" i="23"/>
  <c r="J5" i="23"/>
  <c r="G5" i="23"/>
  <c r="F5" i="23"/>
  <c r="AH4" i="23"/>
  <c r="V12" i="23" s="1"/>
  <c r="U19" i="22"/>
  <c r="V17" i="22"/>
  <c r="V19" i="22" s="1"/>
  <c r="U17" i="22"/>
  <c r="W11" i="22"/>
  <c r="AA8" i="22"/>
  <c r="X29" i="22" s="1"/>
  <c r="Y8" i="22"/>
  <c r="R8" i="22"/>
  <c r="AA7" i="22"/>
  <c r="K5" i="22"/>
  <c r="J5" i="22"/>
  <c r="G5" i="22"/>
  <c r="F5" i="22"/>
  <c r="V17" i="21"/>
  <c r="V19" i="21" s="1"/>
  <c r="U17" i="21"/>
  <c r="U19" i="21" s="1"/>
  <c r="U13" i="21"/>
  <c r="J10" i="21"/>
  <c r="Q17" i="21" s="1"/>
  <c r="AA8" i="21"/>
  <c r="X29" i="21" s="1"/>
  <c r="Y8" i="21"/>
  <c r="R8" i="21"/>
  <c r="AA7" i="21"/>
  <c r="K5" i="21"/>
  <c r="J5" i="21"/>
  <c r="G5" i="21"/>
  <c r="F5" i="21"/>
  <c r="E6" i="27"/>
  <c r="E8" i="27" s="1"/>
  <c r="I3696" i="18"/>
  <c r="K3696" i="18" s="1"/>
  <c r="I3695" i="18"/>
  <c r="L3695" i="18" s="1"/>
  <c r="I3694" i="18"/>
  <c r="L3694" i="18" s="1"/>
  <c r="I3693" i="18"/>
  <c r="L3693" i="18" s="1"/>
  <c r="I3692" i="18"/>
  <c r="I3691" i="18"/>
  <c r="J3691" i="18" s="1"/>
  <c r="I3690" i="18"/>
  <c r="I3689" i="18"/>
  <c r="I3688" i="18"/>
  <c r="L3688" i="18" s="1"/>
  <c r="I3687" i="18"/>
  <c r="L3687" i="18" s="1"/>
  <c r="I3686" i="18"/>
  <c r="I3685" i="18"/>
  <c r="I3684" i="18"/>
  <c r="L3684" i="18" s="1"/>
  <c r="I3683" i="18"/>
  <c r="L3683" i="18" s="1"/>
  <c r="I3682" i="18"/>
  <c r="K3682" i="18" s="1"/>
  <c r="I3681" i="18"/>
  <c r="J3681" i="18" s="1"/>
  <c r="I3680" i="18"/>
  <c r="I3679" i="18"/>
  <c r="I3678" i="18"/>
  <c r="L3678" i="18" s="1"/>
  <c r="I3677" i="18"/>
  <c r="I3676" i="18"/>
  <c r="L3676" i="18" s="1"/>
  <c r="I3675" i="18"/>
  <c r="L3675" i="18" s="1"/>
  <c r="I3674" i="18"/>
  <c r="K3674" i="18" s="1"/>
  <c r="I3673" i="18"/>
  <c r="K3673" i="18" s="1"/>
  <c r="I3672" i="18"/>
  <c r="L3672" i="18" s="1"/>
  <c r="I3671" i="18"/>
  <c r="I3670" i="18"/>
  <c r="K3670" i="18" s="1"/>
  <c r="I3669" i="18"/>
  <c r="J3669" i="18" s="1"/>
  <c r="I3668" i="18"/>
  <c r="J3668" i="18" s="1"/>
  <c r="I3667" i="18"/>
  <c r="I3666" i="18"/>
  <c r="L3666" i="18" s="1"/>
  <c r="I3665" i="18"/>
  <c r="K3665" i="18" s="1"/>
  <c r="I3664" i="18"/>
  <c r="I3663" i="18"/>
  <c r="L3663" i="18" s="1"/>
  <c r="I3662" i="18"/>
  <c r="L3662" i="18" s="1"/>
  <c r="I3661" i="18"/>
  <c r="I3660" i="18"/>
  <c r="I3659" i="18"/>
  <c r="L3659" i="18" s="1"/>
  <c r="I3658" i="18"/>
  <c r="L3658" i="18" s="1"/>
  <c r="I3657" i="18"/>
  <c r="L3657" i="18" s="1"/>
  <c r="I3656" i="18"/>
  <c r="I3655" i="18"/>
  <c r="L3655" i="18" s="1"/>
  <c r="I3654" i="18"/>
  <c r="L3654" i="18" s="1"/>
  <c r="I3653" i="18"/>
  <c r="I3652" i="18"/>
  <c r="I3651" i="18"/>
  <c r="L3651" i="18" s="1"/>
  <c r="I3650" i="18"/>
  <c r="L3650" i="18" s="1"/>
  <c r="I3649" i="18"/>
  <c r="I3648" i="18"/>
  <c r="I3647" i="18"/>
  <c r="L3647" i="18" s="1"/>
  <c r="I3646" i="18"/>
  <c r="L3646" i="18" s="1"/>
  <c r="I3645" i="18"/>
  <c r="L3645" i="18" s="1"/>
  <c r="I3644" i="18"/>
  <c r="I3643" i="18"/>
  <c r="L3643" i="18" s="1"/>
  <c r="I3642" i="18"/>
  <c r="L3642" i="18" s="1"/>
  <c r="I3641" i="18"/>
  <c r="L3641" i="18" s="1"/>
  <c r="I3640" i="18"/>
  <c r="I3639" i="18"/>
  <c r="L3639" i="18" s="1"/>
  <c r="I3638" i="18"/>
  <c r="L3638" i="18" s="1"/>
  <c r="I3637" i="18"/>
  <c r="I3636" i="18"/>
  <c r="I3635" i="18"/>
  <c r="I3634" i="18"/>
  <c r="L3634" i="18" s="1"/>
  <c r="I3633" i="18"/>
  <c r="L3633" i="18" s="1"/>
  <c r="I3632" i="18"/>
  <c r="I3631" i="18"/>
  <c r="L3631" i="18" s="1"/>
  <c r="I3630" i="18"/>
  <c r="L3630" i="18" s="1"/>
  <c r="I3629" i="18"/>
  <c r="I3628" i="18"/>
  <c r="I3627" i="18"/>
  <c r="L3627" i="18" s="1"/>
  <c r="I3626" i="18"/>
  <c r="L3626" i="18" s="1"/>
  <c r="I3625" i="18"/>
  <c r="I3624" i="18"/>
  <c r="I3623" i="18"/>
  <c r="L3623" i="18" s="1"/>
  <c r="I3622" i="18"/>
  <c r="L3622" i="18" s="1"/>
  <c r="I3621" i="18"/>
  <c r="L3621" i="18" s="1"/>
  <c r="I3620" i="18"/>
  <c r="I3619" i="18"/>
  <c r="I3618" i="18"/>
  <c r="L3618" i="18" s="1"/>
  <c r="I3617" i="18"/>
  <c r="J3617" i="18" s="1"/>
  <c r="I3616" i="18"/>
  <c r="I3615" i="18"/>
  <c r="L3615" i="18" s="1"/>
  <c r="I3614" i="18"/>
  <c r="L3614" i="18" s="1"/>
  <c r="I3613" i="18"/>
  <c r="I3612" i="18"/>
  <c r="I3611" i="18"/>
  <c r="L3611" i="18" s="1"/>
  <c r="I3610" i="18"/>
  <c r="I3609" i="18"/>
  <c r="L3609" i="18" s="1"/>
  <c r="I3608" i="18"/>
  <c r="I3607" i="18"/>
  <c r="I3606" i="18"/>
  <c r="I3605" i="18"/>
  <c r="I3604" i="18"/>
  <c r="I3603" i="18"/>
  <c r="L3603" i="18" s="1"/>
  <c r="I3602" i="18"/>
  <c r="I3601" i="18"/>
  <c r="I3600" i="18"/>
  <c r="I3599" i="18"/>
  <c r="I3598" i="18"/>
  <c r="I3597" i="18"/>
  <c r="L3597" i="18" s="1"/>
  <c r="I3596" i="18"/>
  <c r="I3595" i="18"/>
  <c r="L3595" i="18" s="1"/>
  <c r="I3594" i="18"/>
  <c r="I3593" i="18"/>
  <c r="L3593" i="18" s="1"/>
  <c r="I3592" i="18"/>
  <c r="J3592" i="18" s="1"/>
  <c r="I3591" i="18"/>
  <c r="L3591" i="18" s="1"/>
  <c r="I3590" i="18"/>
  <c r="J3590" i="18" s="1"/>
  <c r="I3589" i="18"/>
  <c r="I3588" i="18"/>
  <c r="J3588" i="18" s="1"/>
  <c r="I3587" i="18"/>
  <c r="K3587" i="18" s="1"/>
  <c r="I3586" i="18"/>
  <c r="J3586" i="18" s="1"/>
  <c r="I3585" i="18"/>
  <c r="L3585" i="18" s="1"/>
  <c r="I3584" i="18"/>
  <c r="I3583" i="18"/>
  <c r="L3583" i="18" s="1"/>
  <c r="I3582" i="18"/>
  <c r="I3581" i="18"/>
  <c r="L3581" i="18" s="1"/>
  <c r="I3580" i="18"/>
  <c r="K3580" i="18" s="1"/>
  <c r="I3579" i="18"/>
  <c r="L3579" i="18" s="1"/>
  <c r="I3578" i="18"/>
  <c r="K3578" i="18" s="1"/>
  <c r="I3577" i="18"/>
  <c r="K3577" i="18" s="1"/>
  <c r="I3576" i="18"/>
  <c r="K3576" i="18" s="1"/>
  <c r="I3575" i="18"/>
  <c r="J3575" i="18" s="1"/>
  <c r="I3574" i="18"/>
  <c r="I3573" i="18"/>
  <c r="L3573" i="18" s="1"/>
  <c r="I3572" i="18"/>
  <c r="I3571" i="18"/>
  <c r="K3571" i="18" s="1"/>
  <c r="I3570" i="18"/>
  <c r="K3570" i="18" s="1"/>
  <c r="I3569" i="18"/>
  <c r="L3569" i="18" s="1"/>
  <c r="I3568" i="18"/>
  <c r="I3567" i="18"/>
  <c r="I3566" i="18"/>
  <c r="K3566" i="18" s="1"/>
  <c r="I3565" i="18"/>
  <c r="L3565" i="18" s="1"/>
  <c r="I3564" i="18"/>
  <c r="K3564" i="18" s="1"/>
  <c r="I3563" i="18"/>
  <c r="L3563" i="18" s="1"/>
  <c r="I3562" i="18"/>
  <c r="K3562" i="18" s="1"/>
  <c r="I3561" i="18"/>
  <c r="I3560" i="18"/>
  <c r="K3560" i="18" s="1"/>
  <c r="I3559" i="18"/>
  <c r="L3559" i="18" s="1"/>
  <c r="I3558" i="18"/>
  <c r="I3557" i="18"/>
  <c r="L3557" i="18" s="1"/>
  <c r="I3556" i="18"/>
  <c r="I3555" i="18"/>
  <c r="L3555" i="18" s="1"/>
  <c r="I3554" i="18"/>
  <c r="I3553" i="18"/>
  <c r="I3552" i="18"/>
  <c r="K3552" i="18" s="1"/>
  <c r="I3551" i="18"/>
  <c r="J3551" i="18" s="1"/>
  <c r="I3550" i="18"/>
  <c r="I3549" i="18"/>
  <c r="K3549" i="18" s="1"/>
  <c r="I3548" i="18"/>
  <c r="K3548" i="18" s="1"/>
  <c r="I3547" i="18"/>
  <c r="I3546" i="18"/>
  <c r="K3546" i="18" s="1"/>
  <c r="I3545" i="18"/>
  <c r="I3544" i="18"/>
  <c r="I3543" i="18"/>
  <c r="L3543" i="18" s="1"/>
  <c r="I3542" i="18"/>
  <c r="L3542" i="18" s="1"/>
  <c r="I3541" i="18"/>
  <c r="I3540" i="18"/>
  <c r="L3540" i="18" s="1"/>
  <c r="I3539" i="18"/>
  <c r="L3539" i="18" s="1"/>
  <c r="I3538" i="18"/>
  <c r="I3537" i="18"/>
  <c r="L3537" i="18" s="1"/>
  <c r="I3536" i="18"/>
  <c r="L3536" i="18" s="1"/>
  <c r="I3535" i="18"/>
  <c r="I3534" i="18"/>
  <c r="L3534" i="18" s="1"/>
  <c r="I3533" i="18"/>
  <c r="L3533" i="18" s="1"/>
  <c r="I3532" i="18"/>
  <c r="I3531" i="18"/>
  <c r="I3530" i="18"/>
  <c r="L3530" i="18" s="1"/>
  <c r="I3529" i="18"/>
  <c r="I3528" i="18"/>
  <c r="L3528" i="18" s="1"/>
  <c r="I3527" i="18"/>
  <c r="L3527" i="18" s="1"/>
  <c r="I3526" i="18"/>
  <c r="I3525" i="18"/>
  <c r="I3524" i="18"/>
  <c r="L3524" i="18" s="1"/>
  <c r="I3523" i="18"/>
  <c r="I3522" i="18"/>
  <c r="L3522" i="18" s="1"/>
  <c r="I3521" i="18"/>
  <c r="L3521" i="18" s="1"/>
  <c r="I3520" i="18"/>
  <c r="I3519" i="18"/>
  <c r="I3518" i="18"/>
  <c r="L3518" i="18" s="1"/>
  <c r="I3517" i="18"/>
  <c r="I3516" i="18"/>
  <c r="L3516" i="18" s="1"/>
  <c r="I3515" i="18"/>
  <c r="L3515" i="18" s="1"/>
  <c r="I3514" i="18"/>
  <c r="I3513" i="18"/>
  <c r="I3512" i="18"/>
  <c r="L3512" i="18" s="1"/>
  <c r="I3511" i="18"/>
  <c r="I3510" i="18"/>
  <c r="L3510" i="18" s="1"/>
  <c r="I3509" i="18"/>
  <c r="I3508" i="18"/>
  <c r="I3507" i="18"/>
  <c r="I3506" i="18"/>
  <c r="L3506" i="18" s="1"/>
  <c r="I3505" i="18"/>
  <c r="I3504" i="18"/>
  <c r="L3504" i="18" s="1"/>
  <c r="I3503" i="18"/>
  <c r="L3503" i="18" s="1"/>
  <c r="I3502" i="18"/>
  <c r="I3501" i="18"/>
  <c r="I3500" i="18"/>
  <c r="I3499" i="18"/>
  <c r="I3498" i="18"/>
  <c r="L3498" i="18" s="1"/>
  <c r="I3497" i="18"/>
  <c r="L3497" i="18" s="1"/>
  <c r="I3496" i="18"/>
  <c r="I3495" i="18"/>
  <c r="I3494" i="18"/>
  <c r="L3494" i="18" s="1"/>
  <c r="I3493" i="18"/>
  <c r="I3492" i="18"/>
  <c r="L3492" i="18" s="1"/>
  <c r="I3491" i="18"/>
  <c r="L3491" i="18" s="1"/>
  <c r="I3490" i="18"/>
  <c r="I3489" i="18"/>
  <c r="I3488" i="18"/>
  <c r="L3488" i="18" s="1"/>
  <c r="I3487" i="18"/>
  <c r="I3486" i="18"/>
  <c r="L3486" i="18" s="1"/>
  <c r="I3485" i="18"/>
  <c r="L3485" i="18" s="1"/>
  <c r="I3484" i="18"/>
  <c r="I3483" i="18"/>
  <c r="I3482" i="18"/>
  <c r="L3482" i="18" s="1"/>
  <c r="I3481" i="18"/>
  <c r="I3480" i="18"/>
  <c r="L3480" i="18" s="1"/>
  <c r="I3479" i="18"/>
  <c r="I3478" i="18"/>
  <c r="I3477" i="18"/>
  <c r="I3476" i="18"/>
  <c r="L3476" i="18" s="1"/>
  <c r="I3475" i="18"/>
  <c r="I3474" i="18"/>
  <c r="L3474" i="18" s="1"/>
  <c r="I3473" i="18"/>
  <c r="L3473" i="18" s="1"/>
  <c r="I3472" i="18"/>
  <c r="I3471" i="18"/>
  <c r="I3470" i="18"/>
  <c r="L3470" i="18" s="1"/>
  <c r="I3469" i="18"/>
  <c r="I3468" i="18"/>
  <c r="L3468" i="18" s="1"/>
  <c r="I3467" i="18"/>
  <c r="L3467" i="18" s="1"/>
  <c r="I3466" i="18"/>
  <c r="I3465" i="18"/>
  <c r="I3464" i="18"/>
  <c r="L3464" i="18" s="1"/>
  <c r="I3463" i="18"/>
  <c r="I3462" i="18"/>
  <c r="I3461" i="18"/>
  <c r="K3461" i="18" s="1"/>
  <c r="I3460" i="18"/>
  <c r="L3460" i="18" s="1"/>
  <c r="I3459" i="18"/>
  <c r="I3458" i="18"/>
  <c r="K3458" i="18" s="1"/>
  <c r="I3457" i="18"/>
  <c r="K3457" i="18" s="1"/>
  <c r="I3456" i="18"/>
  <c r="I3455" i="18"/>
  <c r="K3455" i="18" s="1"/>
  <c r="I3454" i="18"/>
  <c r="K3454" i="18" s="1"/>
  <c r="I3453" i="18"/>
  <c r="I3452" i="18"/>
  <c r="K3452" i="18" s="1"/>
  <c r="I3451" i="18"/>
  <c r="K3451" i="18" s="1"/>
  <c r="I3450" i="18"/>
  <c r="I3449" i="18"/>
  <c r="K3449" i="18" s="1"/>
  <c r="I3448" i="18"/>
  <c r="K3448" i="18" s="1"/>
  <c r="I3447" i="18"/>
  <c r="I3446" i="18"/>
  <c r="K3446" i="18" s="1"/>
  <c r="I3445" i="18"/>
  <c r="K3445" i="18" s="1"/>
  <c r="I3444" i="18"/>
  <c r="I3443" i="18"/>
  <c r="K3443" i="18" s="1"/>
  <c r="I3442" i="18"/>
  <c r="K3442" i="18" s="1"/>
  <c r="I3441" i="18"/>
  <c r="I3440" i="18"/>
  <c r="K3440" i="18" s="1"/>
  <c r="I3439" i="18"/>
  <c r="K3439" i="18" s="1"/>
  <c r="I3438" i="18"/>
  <c r="I3437" i="18"/>
  <c r="K3437" i="18" s="1"/>
  <c r="I3436" i="18"/>
  <c r="K3436" i="18" s="1"/>
  <c r="I3435" i="18"/>
  <c r="I3434" i="18"/>
  <c r="K3434" i="18" s="1"/>
  <c r="I3433" i="18"/>
  <c r="L3433" i="18" s="1"/>
  <c r="I3432" i="18"/>
  <c r="J3432" i="18" s="1"/>
  <c r="I3431" i="18"/>
  <c r="I3430" i="18"/>
  <c r="J3430" i="18" s="1"/>
  <c r="I3429" i="18"/>
  <c r="I3428" i="18"/>
  <c r="J3428" i="18" s="1"/>
  <c r="I3427" i="18"/>
  <c r="I3426" i="18"/>
  <c r="I3425" i="18"/>
  <c r="I3424" i="18"/>
  <c r="I3423" i="18"/>
  <c r="I3422" i="18"/>
  <c r="J3422" i="18" s="1"/>
  <c r="I3421" i="18"/>
  <c r="L3421" i="18" s="1"/>
  <c r="I3420" i="18"/>
  <c r="I3419" i="18"/>
  <c r="I3418" i="18"/>
  <c r="I3417" i="18"/>
  <c r="I3416" i="18"/>
  <c r="I3415" i="18"/>
  <c r="I3414" i="18"/>
  <c r="I3413" i="18"/>
  <c r="I3412" i="18"/>
  <c r="J3412" i="18" s="1"/>
  <c r="I3411" i="18"/>
  <c r="I3410" i="18"/>
  <c r="J3410" i="18" s="1"/>
  <c r="I3409" i="18"/>
  <c r="L3409" i="18" s="1"/>
  <c r="I3408" i="18"/>
  <c r="J3408" i="18" s="1"/>
  <c r="I3407" i="18"/>
  <c r="I3406" i="18"/>
  <c r="I3405" i="18"/>
  <c r="J3405" i="18" s="1"/>
  <c r="I3404" i="18"/>
  <c r="J3404" i="18" s="1"/>
  <c r="I3403" i="18"/>
  <c r="I3402" i="18"/>
  <c r="I3401" i="18"/>
  <c r="I3400" i="18"/>
  <c r="J3400" i="18" s="1"/>
  <c r="I3399" i="18"/>
  <c r="I3398" i="18"/>
  <c r="I3397" i="18"/>
  <c r="I3396" i="18"/>
  <c r="I3395" i="18"/>
  <c r="I3394" i="18"/>
  <c r="I3393" i="18"/>
  <c r="I3392" i="18"/>
  <c r="I3391" i="18"/>
  <c r="I3390" i="18"/>
  <c r="I3389" i="18"/>
  <c r="I3388" i="18"/>
  <c r="I3387" i="18"/>
  <c r="I3386" i="18"/>
  <c r="I3385" i="18"/>
  <c r="I3384" i="18"/>
  <c r="I3383" i="18"/>
  <c r="I3382" i="18"/>
  <c r="I3381" i="18"/>
  <c r="I3380" i="18"/>
  <c r="I3379" i="18"/>
  <c r="I3378" i="18"/>
  <c r="I3377" i="18"/>
  <c r="I3376" i="18"/>
  <c r="J3376" i="18" s="1"/>
  <c r="I3375" i="18"/>
  <c r="I3374" i="18"/>
  <c r="I3373" i="18"/>
  <c r="I3372" i="18"/>
  <c r="J3372" i="18" s="1"/>
  <c r="I3371" i="18"/>
  <c r="I3370" i="18"/>
  <c r="I3369" i="18"/>
  <c r="I3368" i="18"/>
  <c r="J3368" i="18" s="1"/>
  <c r="I3367" i="18"/>
  <c r="I3366" i="18"/>
  <c r="I3365" i="18"/>
  <c r="I3364" i="18"/>
  <c r="J3364" i="18" s="1"/>
  <c r="I3363" i="18"/>
  <c r="I3362" i="18"/>
  <c r="I3361" i="18"/>
  <c r="I3360" i="18"/>
  <c r="J3360" i="18" s="1"/>
  <c r="I3359" i="18"/>
  <c r="I3358" i="18"/>
  <c r="I3357" i="18"/>
  <c r="I3356" i="18"/>
  <c r="I3355" i="18"/>
  <c r="I3354" i="18"/>
  <c r="I3353" i="18"/>
  <c r="I3352" i="18"/>
  <c r="J3352" i="18" s="1"/>
  <c r="I3351" i="18"/>
  <c r="I3350" i="18"/>
  <c r="I3349" i="18"/>
  <c r="I3348" i="18"/>
  <c r="K3348" i="18" s="1"/>
  <c r="I3347" i="18"/>
  <c r="I3346" i="18"/>
  <c r="I3345" i="18"/>
  <c r="I3344" i="18"/>
  <c r="K3344" i="18" s="1"/>
  <c r="I3343" i="18"/>
  <c r="I3342" i="18"/>
  <c r="I3341" i="18"/>
  <c r="I3340" i="18"/>
  <c r="I3339" i="18"/>
  <c r="I3338" i="18"/>
  <c r="I3337" i="18"/>
  <c r="I3336" i="18"/>
  <c r="K3336" i="18" s="1"/>
  <c r="I3335" i="18"/>
  <c r="I3334" i="18"/>
  <c r="I3333" i="18"/>
  <c r="I3332" i="18"/>
  <c r="K3332" i="18" s="1"/>
  <c r="I3331" i="18"/>
  <c r="J3331" i="18" s="1"/>
  <c r="I3330" i="18"/>
  <c r="I3329" i="18"/>
  <c r="I3328" i="18"/>
  <c r="K3328" i="18" s="1"/>
  <c r="I3327" i="18"/>
  <c r="I3326" i="18"/>
  <c r="I3325" i="18"/>
  <c r="I3324" i="18"/>
  <c r="I3323" i="18"/>
  <c r="K3323" i="18" s="1"/>
  <c r="I3322" i="18"/>
  <c r="L3322" i="18" s="1"/>
  <c r="I3321" i="18"/>
  <c r="I3320" i="18"/>
  <c r="I3319" i="18"/>
  <c r="K3319" i="18" s="1"/>
  <c r="I3318" i="18"/>
  <c r="I3317" i="18"/>
  <c r="I3316" i="18"/>
  <c r="L3316" i="18" s="1"/>
  <c r="I3315" i="18"/>
  <c r="K3315" i="18" s="1"/>
  <c r="I3314" i="18"/>
  <c r="I3313" i="18"/>
  <c r="K3313" i="18" s="1"/>
  <c r="I3312" i="18"/>
  <c r="I3311" i="18"/>
  <c r="I3310" i="18"/>
  <c r="I3309" i="18"/>
  <c r="K3309" i="18" s="1"/>
  <c r="I3308" i="18"/>
  <c r="I3307" i="18"/>
  <c r="K3307" i="18" s="1"/>
  <c r="I3306" i="18"/>
  <c r="I3305" i="18"/>
  <c r="K3305" i="18" s="1"/>
  <c r="I3304" i="18"/>
  <c r="I3303" i="18"/>
  <c r="J3303" i="18" s="1"/>
  <c r="I3302" i="18"/>
  <c r="I3301" i="18"/>
  <c r="I3300" i="18"/>
  <c r="K3300" i="18" s="1"/>
  <c r="I3299" i="18"/>
  <c r="K3299" i="18" s="1"/>
  <c r="I3298" i="18"/>
  <c r="L3298" i="18" s="1"/>
  <c r="I3297" i="18"/>
  <c r="K3297" i="18" s="1"/>
  <c r="I3296" i="18"/>
  <c r="I3295" i="18"/>
  <c r="K3295" i="18" s="1"/>
  <c r="I3294" i="18"/>
  <c r="I3293" i="18"/>
  <c r="K3293" i="18" s="1"/>
  <c r="I3292" i="18"/>
  <c r="L3292" i="18" s="1"/>
  <c r="I3291" i="18"/>
  <c r="I3290" i="18"/>
  <c r="I3289" i="18"/>
  <c r="K3289" i="18" s="1"/>
  <c r="I3288" i="18"/>
  <c r="I3287" i="18"/>
  <c r="K3287" i="18" s="1"/>
  <c r="I3286" i="18"/>
  <c r="I3285" i="18"/>
  <c r="I3284" i="18"/>
  <c r="I3283" i="18"/>
  <c r="K3283" i="18" s="1"/>
  <c r="I3282" i="18"/>
  <c r="I3281" i="18"/>
  <c r="L3281" i="18" s="1"/>
  <c r="I3280" i="18"/>
  <c r="L3280" i="18" s="1"/>
  <c r="I3279" i="18"/>
  <c r="K3279" i="18" s="1"/>
  <c r="I3278" i="18"/>
  <c r="L3278" i="18" s="1"/>
  <c r="I3277" i="18"/>
  <c r="K3277" i="18" s="1"/>
  <c r="I3276" i="18"/>
  <c r="I3275" i="18"/>
  <c r="K3275" i="18" s="1"/>
  <c r="I3274" i="18"/>
  <c r="I3273" i="18"/>
  <c r="I3272" i="18"/>
  <c r="K3272" i="18" s="1"/>
  <c r="I3271" i="18"/>
  <c r="I3270" i="18"/>
  <c r="K3270" i="18" s="1"/>
  <c r="I3269" i="18"/>
  <c r="L3269" i="18" s="1"/>
  <c r="I3268" i="18"/>
  <c r="K3268" i="18" s="1"/>
  <c r="I3267" i="18"/>
  <c r="I3266" i="18"/>
  <c r="L3266" i="18" s="1"/>
  <c r="I3265" i="18"/>
  <c r="K3265" i="18" s="1"/>
  <c r="I3264" i="18"/>
  <c r="K3264" i="18" s="1"/>
  <c r="I3263" i="18"/>
  <c r="J3263" i="18" s="1"/>
  <c r="I3262" i="18"/>
  <c r="I3261" i="18"/>
  <c r="I3260" i="18"/>
  <c r="I3259" i="18"/>
  <c r="I3258" i="18"/>
  <c r="I3257" i="18"/>
  <c r="I3256" i="18"/>
  <c r="I3255" i="18"/>
  <c r="I3254" i="18"/>
  <c r="I3253" i="18"/>
  <c r="I3252" i="18"/>
  <c r="I3251" i="18"/>
  <c r="I3250" i="18"/>
  <c r="I3249" i="18"/>
  <c r="I3248" i="18"/>
  <c r="I3247" i="18"/>
  <c r="I3246" i="18"/>
  <c r="I3245" i="18"/>
  <c r="I3244" i="18"/>
  <c r="I3243" i="18"/>
  <c r="I3242" i="18"/>
  <c r="I3241" i="18"/>
  <c r="I3240" i="18"/>
  <c r="I3239" i="18"/>
  <c r="I3238" i="18"/>
  <c r="I3237" i="18"/>
  <c r="I3236" i="18"/>
  <c r="I3235" i="18"/>
  <c r="I3234" i="18"/>
  <c r="I3233" i="18"/>
  <c r="I3232" i="18"/>
  <c r="I3231" i="18"/>
  <c r="I3230" i="18"/>
  <c r="I3229" i="18"/>
  <c r="I3228" i="18"/>
  <c r="I3227" i="18"/>
  <c r="I3226" i="18"/>
  <c r="I3225" i="18"/>
  <c r="I3224" i="18"/>
  <c r="I3223" i="18"/>
  <c r="I3222" i="18"/>
  <c r="I3221" i="18"/>
  <c r="I3220" i="18"/>
  <c r="I3219" i="18"/>
  <c r="I3218" i="18"/>
  <c r="I3217" i="18"/>
  <c r="I3216" i="18"/>
  <c r="I3215" i="18"/>
  <c r="I3214" i="18"/>
  <c r="I3213" i="18"/>
  <c r="I3212" i="18"/>
  <c r="I3211" i="18"/>
  <c r="I3210" i="18"/>
  <c r="I3209" i="18"/>
  <c r="I3208" i="18"/>
  <c r="I3207" i="18"/>
  <c r="I3206" i="18"/>
  <c r="I3205" i="18"/>
  <c r="I3204" i="18"/>
  <c r="I3203" i="18"/>
  <c r="I3202" i="18"/>
  <c r="I3201" i="18"/>
  <c r="I3200" i="18"/>
  <c r="I3199" i="18"/>
  <c r="I3198" i="18"/>
  <c r="I3197" i="18"/>
  <c r="I3196" i="18"/>
  <c r="I3195" i="18"/>
  <c r="I3194" i="18"/>
  <c r="I3193" i="18"/>
  <c r="I3192" i="18"/>
  <c r="I3191" i="18"/>
  <c r="I3190" i="18"/>
  <c r="I3189" i="18"/>
  <c r="I3188" i="18"/>
  <c r="I3187" i="18"/>
  <c r="K3187" i="18" s="1"/>
  <c r="I3186" i="18"/>
  <c r="K3186" i="18" s="1"/>
  <c r="I3185" i="18"/>
  <c r="I3184" i="18"/>
  <c r="I3183" i="18"/>
  <c r="K3183" i="18" s="1"/>
  <c r="I3182" i="18"/>
  <c r="K3182" i="18" s="1"/>
  <c r="I3181" i="18"/>
  <c r="I3180" i="18"/>
  <c r="I3179" i="18"/>
  <c r="K3179" i="18" s="1"/>
  <c r="I3178" i="18"/>
  <c r="I3177" i="18"/>
  <c r="K3177" i="18" s="1"/>
  <c r="I3176" i="18"/>
  <c r="L3176" i="18" s="1"/>
  <c r="I3175" i="18"/>
  <c r="K3175" i="18" s="1"/>
  <c r="I3174" i="18"/>
  <c r="I3173" i="18"/>
  <c r="K3173" i="18" s="1"/>
  <c r="I3172" i="18"/>
  <c r="I3171" i="18"/>
  <c r="K3171" i="18" s="1"/>
  <c r="I3170" i="18"/>
  <c r="I3169" i="18"/>
  <c r="K3169" i="18" s="1"/>
  <c r="I3168" i="18"/>
  <c r="I3167" i="18"/>
  <c r="K3167" i="18" s="1"/>
  <c r="I3166" i="18"/>
  <c r="K3166" i="18" s="1"/>
  <c r="I3165" i="18"/>
  <c r="K3165" i="18" s="1"/>
  <c r="I3164" i="18"/>
  <c r="L3164" i="18" s="1"/>
  <c r="I3163" i="18"/>
  <c r="K3163" i="18" s="1"/>
  <c r="I3162" i="18"/>
  <c r="I3161" i="18"/>
  <c r="K3161" i="18" s="1"/>
  <c r="I3160" i="18"/>
  <c r="I3159" i="18"/>
  <c r="K3159" i="18" s="1"/>
  <c r="I3158" i="18"/>
  <c r="L3158" i="18" s="1"/>
  <c r="I3157" i="18"/>
  <c r="K3157" i="18" s="1"/>
  <c r="I3156" i="18"/>
  <c r="I3155" i="18"/>
  <c r="K3155" i="18" s="1"/>
  <c r="I3154" i="18"/>
  <c r="K3154" i="18" s="1"/>
  <c r="I3153" i="18"/>
  <c r="K3153" i="18" s="1"/>
  <c r="I3152" i="18"/>
  <c r="L3152" i="18" s="1"/>
  <c r="I3151" i="18"/>
  <c r="K3151" i="18" s="1"/>
  <c r="I3150" i="18"/>
  <c r="I3149" i="18"/>
  <c r="K3149" i="18" s="1"/>
  <c r="I3148" i="18"/>
  <c r="K3148" i="18" s="1"/>
  <c r="I3147" i="18"/>
  <c r="I3146" i="18"/>
  <c r="L3146" i="18" s="1"/>
  <c r="I3145" i="18"/>
  <c r="K3145" i="18" s="1"/>
  <c r="I3144" i="18"/>
  <c r="I3143" i="18"/>
  <c r="K3143" i="18" s="1"/>
  <c r="I3142" i="18"/>
  <c r="K3142" i="18" s="1"/>
  <c r="I3141" i="18"/>
  <c r="I3140" i="18"/>
  <c r="L3140" i="18" s="1"/>
  <c r="I3139" i="18"/>
  <c r="I3138" i="18"/>
  <c r="L3138" i="18" s="1"/>
  <c r="I3137" i="18"/>
  <c r="I3136" i="18"/>
  <c r="I3135" i="18"/>
  <c r="I3134" i="18"/>
  <c r="I3133" i="18"/>
  <c r="I3132" i="18"/>
  <c r="I3131" i="18"/>
  <c r="I3130" i="18"/>
  <c r="I3129" i="18"/>
  <c r="I3128" i="18"/>
  <c r="I3127" i="18"/>
  <c r="I3126" i="18"/>
  <c r="I3125" i="18"/>
  <c r="I3124" i="18"/>
  <c r="I3123" i="18"/>
  <c r="I3122" i="18"/>
  <c r="I3121" i="18"/>
  <c r="I3120" i="18"/>
  <c r="I3119" i="18"/>
  <c r="I3118" i="18"/>
  <c r="I3117" i="18"/>
  <c r="I3116" i="18"/>
  <c r="I3115" i="18"/>
  <c r="I3114" i="18"/>
  <c r="I3113" i="18"/>
  <c r="I3112" i="18"/>
  <c r="I3111" i="18"/>
  <c r="I3110" i="18"/>
  <c r="I3109" i="18"/>
  <c r="I3108" i="18"/>
  <c r="I3107" i="18"/>
  <c r="I3106" i="18"/>
  <c r="I3105" i="18"/>
  <c r="I3104" i="18"/>
  <c r="I3103" i="18"/>
  <c r="I3102" i="18"/>
  <c r="I3101" i="18"/>
  <c r="I3100" i="18"/>
  <c r="I3099" i="18"/>
  <c r="I3098" i="18"/>
  <c r="I3097" i="18"/>
  <c r="I3096" i="18"/>
  <c r="I3095" i="18"/>
  <c r="I3094" i="18"/>
  <c r="I3093" i="18"/>
  <c r="I3092" i="18"/>
  <c r="I3091" i="18"/>
  <c r="I3090" i="18"/>
  <c r="I3089" i="18"/>
  <c r="I3088" i="18"/>
  <c r="I3087" i="18"/>
  <c r="I3086" i="18"/>
  <c r="I3085" i="18"/>
  <c r="I3084" i="18"/>
  <c r="I3083" i="18"/>
  <c r="I3082" i="18"/>
  <c r="I3081" i="18"/>
  <c r="I3080" i="18"/>
  <c r="I3079" i="18"/>
  <c r="I3078" i="18"/>
  <c r="I3077" i="18"/>
  <c r="I3076" i="18"/>
  <c r="I3075" i="18"/>
  <c r="I3074" i="18"/>
  <c r="I3073" i="18"/>
  <c r="K3073" i="18" s="1"/>
  <c r="I3072" i="18"/>
  <c r="I3071" i="18"/>
  <c r="I3070" i="18"/>
  <c r="I3069" i="18"/>
  <c r="K3069" i="18" s="1"/>
  <c r="I3068" i="18"/>
  <c r="I3067" i="18"/>
  <c r="K3067" i="18" s="1"/>
  <c r="I3066" i="18"/>
  <c r="I3065" i="18"/>
  <c r="K3065" i="18" s="1"/>
  <c r="I3064" i="18"/>
  <c r="I3063" i="18"/>
  <c r="I3062" i="18"/>
  <c r="I3061" i="18"/>
  <c r="K3061" i="18" s="1"/>
  <c r="I3060" i="18"/>
  <c r="I3059" i="18"/>
  <c r="I3058" i="18"/>
  <c r="I3057" i="18"/>
  <c r="I3056" i="18"/>
  <c r="I3055" i="18"/>
  <c r="K3055" i="18" s="1"/>
  <c r="I3054" i="18"/>
  <c r="I3053" i="18"/>
  <c r="L3053" i="18" s="1"/>
  <c r="I3052" i="18"/>
  <c r="I3051" i="18"/>
  <c r="L3051" i="18" s="1"/>
  <c r="I3050" i="18"/>
  <c r="I3049" i="18"/>
  <c r="L3049" i="18" s="1"/>
  <c r="I3048" i="18"/>
  <c r="I3047" i="18"/>
  <c r="I3046" i="18"/>
  <c r="I3045" i="18"/>
  <c r="I3044" i="18"/>
  <c r="I3043" i="18"/>
  <c r="L3043" i="18" s="1"/>
  <c r="I3042" i="18"/>
  <c r="I3041" i="18"/>
  <c r="L3041" i="18" s="1"/>
  <c r="I3040" i="18"/>
  <c r="I3039" i="18"/>
  <c r="I3038" i="18"/>
  <c r="I3037" i="18"/>
  <c r="L3037" i="18" s="1"/>
  <c r="I3036" i="18"/>
  <c r="I3035" i="18"/>
  <c r="L3035" i="18" s="1"/>
  <c r="I3034" i="18"/>
  <c r="I3033" i="18"/>
  <c r="L3033" i="18" s="1"/>
  <c r="I3032" i="18"/>
  <c r="I3031" i="18"/>
  <c r="I3030" i="18"/>
  <c r="I3029" i="18"/>
  <c r="L3029" i="18" s="1"/>
  <c r="I3028" i="18"/>
  <c r="I3027" i="18"/>
  <c r="L3027" i="18" s="1"/>
  <c r="I3026" i="18"/>
  <c r="I3025" i="18"/>
  <c r="L3025" i="18" s="1"/>
  <c r="I3024" i="18"/>
  <c r="I3023" i="18"/>
  <c r="I3022" i="18"/>
  <c r="I3021" i="18"/>
  <c r="L3021" i="18" s="1"/>
  <c r="I3020" i="18"/>
  <c r="K3020" i="18" s="1"/>
  <c r="I3019" i="18"/>
  <c r="K3019" i="18" s="1"/>
  <c r="I3018" i="18"/>
  <c r="L3018" i="18" s="1"/>
  <c r="I3017" i="18"/>
  <c r="I3016" i="18"/>
  <c r="L3016" i="18" s="1"/>
  <c r="I3015" i="18"/>
  <c r="K3015" i="18" s="1"/>
  <c r="I3014" i="18"/>
  <c r="I3013" i="18"/>
  <c r="L3013" i="18" s="1"/>
  <c r="I3012" i="18"/>
  <c r="J3012" i="18" s="1"/>
  <c r="I3011" i="18"/>
  <c r="K3011" i="18" s="1"/>
  <c r="I3010" i="18"/>
  <c r="I3009" i="18"/>
  <c r="K3009" i="18" s="1"/>
  <c r="I3008" i="18"/>
  <c r="K3008" i="18" s="1"/>
  <c r="I3007" i="18"/>
  <c r="L3007" i="18" s="1"/>
  <c r="I3006" i="18"/>
  <c r="I3005" i="18"/>
  <c r="I3004" i="18"/>
  <c r="I3003" i="18"/>
  <c r="J3003" i="18" s="1"/>
  <c r="I3002" i="18"/>
  <c r="L3002" i="18" s="1"/>
  <c r="I3001" i="18"/>
  <c r="J3001" i="18" s="1"/>
  <c r="I3000" i="18"/>
  <c r="J3000" i="18" s="1"/>
  <c r="I2999" i="18"/>
  <c r="I2998" i="18"/>
  <c r="L2998" i="18" s="1"/>
  <c r="I2997" i="18"/>
  <c r="J2997" i="18" s="1"/>
  <c r="I2996" i="18"/>
  <c r="J2996" i="18" s="1"/>
  <c r="I2995" i="18"/>
  <c r="I2994" i="18"/>
  <c r="I2993" i="18"/>
  <c r="J2993" i="18" s="1"/>
  <c r="I2992" i="18"/>
  <c r="J2992" i="18" s="1"/>
  <c r="I2991" i="18"/>
  <c r="I2990" i="18"/>
  <c r="L2990" i="18" s="1"/>
  <c r="I2989" i="18"/>
  <c r="I2988" i="18"/>
  <c r="J2988" i="18" s="1"/>
  <c r="I2987" i="18"/>
  <c r="J2987" i="18" s="1"/>
  <c r="I2986" i="18"/>
  <c r="I2985" i="18"/>
  <c r="J2985" i="18" s="1"/>
  <c r="I2984" i="18"/>
  <c r="J2984" i="18" s="1"/>
  <c r="I2983" i="18"/>
  <c r="J2983" i="18" s="1"/>
  <c r="I2982" i="18"/>
  <c r="I2981" i="18"/>
  <c r="J2981" i="18" s="1"/>
  <c r="I2980" i="18"/>
  <c r="I2979" i="18"/>
  <c r="J2979" i="18" s="1"/>
  <c r="I2978" i="18"/>
  <c r="I2977" i="18"/>
  <c r="J2977" i="18" s="1"/>
  <c r="I2976" i="18"/>
  <c r="J2976" i="18" s="1"/>
  <c r="I2975" i="18"/>
  <c r="J2975" i="18" s="1"/>
  <c r="I2974" i="18"/>
  <c r="I2973" i="18"/>
  <c r="J2973" i="18" s="1"/>
  <c r="I2972" i="18"/>
  <c r="J2972" i="18" s="1"/>
  <c r="I2971" i="18"/>
  <c r="J2971" i="18" s="1"/>
  <c r="I2970" i="18"/>
  <c r="I2969" i="18"/>
  <c r="J2969" i="18" s="1"/>
  <c r="I2968" i="18"/>
  <c r="J2968" i="18" s="1"/>
  <c r="I2967" i="18"/>
  <c r="J2967" i="18" s="1"/>
  <c r="I2966" i="18"/>
  <c r="I2965" i="18"/>
  <c r="J2965" i="18" s="1"/>
  <c r="I2964" i="18"/>
  <c r="J2964" i="18" s="1"/>
  <c r="I2963" i="18"/>
  <c r="J2963" i="18" s="1"/>
  <c r="I2962" i="18"/>
  <c r="I2961" i="18"/>
  <c r="J2961" i="18" s="1"/>
  <c r="I2960" i="18"/>
  <c r="J2960" i="18" s="1"/>
  <c r="I2959" i="18"/>
  <c r="J2959" i="18" s="1"/>
  <c r="I2958" i="18"/>
  <c r="I2957" i="18"/>
  <c r="J2957" i="18" s="1"/>
  <c r="I2956" i="18"/>
  <c r="J2956" i="18" s="1"/>
  <c r="I2955" i="18"/>
  <c r="J2955" i="18" s="1"/>
  <c r="I2954" i="18"/>
  <c r="I2953" i="18"/>
  <c r="J2953" i="18" s="1"/>
  <c r="I2952" i="18"/>
  <c r="J2952" i="18" s="1"/>
  <c r="I2951" i="18"/>
  <c r="J2951" i="18" s="1"/>
  <c r="I2950" i="18"/>
  <c r="I2949" i="18"/>
  <c r="J2949" i="18" s="1"/>
  <c r="I2948" i="18"/>
  <c r="J2948" i="18" s="1"/>
  <c r="I2947" i="18"/>
  <c r="J2947" i="18" s="1"/>
  <c r="I2946" i="18"/>
  <c r="I2945" i="18"/>
  <c r="J2945" i="18" s="1"/>
  <c r="I2944" i="18"/>
  <c r="J2944" i="18" s="1"/>
  <c r="I2943" i="18"/>
  <c r="J2943" i="18" s="1"/>
  <c r="I2942" i="18"/>
  <c r="I2941" i="18"/>
  <c r="J2941" i="18" s="1"/>
  <c r="I2940" i="18"/>
  <c r="J2940" i="18" s="1"/>
  <c r="I2939" i="18"/>
  <c r="J2939" i="18" s="1"/>
  <c r="I2938" i="18"/>
  <c r="I2937" i="18"/>
  <c r="J2937" i="18" s="1"/>
  <c r="I2936" i="18"/>
  <c r="L2936" i="18" s="1"/>
  <c r="I2935" i="18"/>
  <c r="J2935" i="18" s="1"/>
  <c r="I2934" i="18"/>
  <c r="J2934" i="18" s="1"/>
  <c r="I2933" i="18"/>
  <c r="J2933" i="18" s="1"/>
  <c r="I2932" i="18"/>
  <c r="I2931" i="18"/>
  <c r="J2931" i="18" s="1"/>
  <c r="I2930" i="18"/>
  <c r="I2929" i="18"/>
  <c r="J2929" i="18" s="1"/>
  <c r="I2928" i="18"/>
  <c r="I2927" i="18"/>
  <c r="J2927" i="18" s="1"/>
  <c r="I2926" i="18"/>
  <c r="L2926" i="18" s="1"/>
  <c r="I2925" i="18"/>
  <c r="J2925" i="18" s="1"/>
  <c r="I2924" i="18"/>
  <c r="I2923" i="18"/>
  <c r="I2922" i="18"/>
  <c r="I2921" i="18"/>
  <c r="J2921" i="18" s="1"/>
  <c r="I2920" i="18"/>
  <c r="L2920" i="18" s="1"/>
  <c r="I2919" i="18"/>
  <c r="J2919" i="18" s="1"/>
  <c r="I2918" i="18"/>
  <c r="K2918" i="18" s="1"/>
  <c r="I2917" i="18"/>
  <c r="I2916" i="18"/>
  <c r="I2915" i="18"/>
  <c r="J2915" i="18" s="1"/>
  <c r="I2914" i="18"/>
  <c r="L2914" i="18" s="1"/>
  <c r="I2913" i="18"/>
  <c r="J2913" i="18" s="1"/>
  <c r="I2912" i="18"/>
  <c r="K2912" i="18" s="1"/>
  <c r="I2911" i="18"/>
  <c r="J2911" i="18" s="1"/>
  <c r="I2910" i="18"/>
  <c r="I2909" i="18"/>
  <c r="J2909" i="18" s="1"/>
  <c r="I2908" i="18"/>
  <c r="L2908" i="18" s="1"/>
  <c r="I2907" i="18"/>
  <c r="J2907" i="18" s="1"/>
  <c r="I2906" i="18"/>
  <c r="K2906" i="18" s="1"/>
  <c r="I2905" i="18"/>
  <c r="J2905" i="18" s="1"/>
  <c r="I2904" i="18"/>
  <c r="I2903" i="18"/>
  <c r="J2903" i="18" s="1"/>
  <c r="I2902" i="18"/>
  <c r="L2902" i="18" s="1"/>
  <c r="I2901" i="18"/>
  <c r="J2901" i="18" s="1"/>
  <c r="I2900" i="18"/>
  <c r="K2900" i="18" s="1"/>
  <c r="I2899" i="18"/>
  <c r="J2899" i="18" s="1"/>
  <c r="I2898" i="18"/>
  <c r="L2898" i="18" s="1"/>
  <c r="I2897" i="18"/>
  <c r="I2896" i="18"/>
  <c r="I2895" i="18"/>
  <c r="J2895" i="18" s="1"/>
  <c r="I2894" i="18"/>
  <c r="I2893" i="18"/>
  <c r="J2893" i="18" s="1"/>
  <c r="I2892" i="18"/>
  <c r="L2892" i="18" s="1"/>
  <c r="I2891" i="18"/>
  <c r="I2890" i="18"/>
  <c r="K2890" i="18" s="1"/>
  <c r="I2889" i="18"/>
  <c r="I2888" i="18"/>
  <c r="K2888" i="18" s="1"/>
  <c r="I2887" i="18"/>
  <c r="L2887" i="18" s="1"/>
  <c r="I2886" i="18"/>
  <c r="K2886" i="18" s="1"/>
  <c r="I2885" i="18"/>
  <c r="L2885" i="18" s="1"/>
  <c r="I2884" i="18"/>
  <c r="I2883" i="18"/>
  <c r="L2883" i="18" s="1"/>
  <c r="I2882" i="18"/>
  <c r="K2882" i="18" s="1"/>
  <c r="I2881" i="18"/>
  <c r="L2881" i="18" s="1"/>
  <c r="I2880" i="18"/>
  <c r="K2880" i="18" s="1"/>
  <c r="I2879" i="18"/>
  <c r="L2879" i="18" s="1"/>
  <c r="I2878" i="18"/>
  <c r="K2878" i="18" s="1"/>
  <c r="I2877" i="18"/>
  <c r="I2876" i="18"/>
  <c r="K2876" i="18" s="1"/>
  <c r="I2875" i="18"/>
  <c r="J2875" i="18" s="1"/>
  <c r="I2874" i="18"/>
  <c r="K2874" i="18" s="1"/>
  <c r="I2873" i="18"/>
  <c r="I2872" i="18"/>
  <c r="K2872" i="18" s="1"/>
  <c r="I2871" i="18"/>
  <c r="L2871" i="18" s="1"/>
  <c r="I2870" i="18"/>
  <c r="K2870" i="18" s="1"/>
  <c r="I2869" i="18"/>
  <c r="I2868" i="18"/>
  <c r="K2868" i="18" s="1"/>
  <c r="I2867" i="18"/>
  <c r="I2866" i="18"/>
  <c r="K2866" i="18" s="1"/>
  <c r="I2865" i="18"/>
  <c r="L2865" i="18" s="1"/>
  <c r="I2864" i="18"/>
  <c r="K2864" i="18" s="1"/>
  <c r="I2863" i="18"/>
  <c r="L2863" i="18" s="1"/>
  <c r="I2862" i="18"/>
  <c r="I2861" i="18"/>
  <c r="L2861" i="18" s="1"/>
  <c r="I2860" i="18"/>
  <c r="I2859" i="18"/>
  <c r="L2859" i="18" s="1"/>
  <c r="I2858" i="18"/>
  <c r="K2858" i="18" s="1"/>
  <c r="I2857" i="18"/>
  <c r="L2857" i="18" s="1"/>
  <c r="I2856" i="18"/>
  <c r="K2856" i="18" s="1"/>
  <c r="I2855" i="18"/>
  <c r="L2855" i="18" s="1"/>
  <c r="I2854" i="18"/>
  <c r="K2854" i="18" s="1"/>
  <c r="I2853" i="18"/>
  <c r="L2853" i="18" s="1"/>
  <c r="I2852" i="18"/>
  <c r="I2851" i="18"/>
  <c r="I2850" i="18"/>
  <c r="K2850" i="18" s="1"/>
  <c r="I2849" i="18"/>
  <c r="K2849" i="18" s="1"/>
  <c r="I2848" i="18"/>
  <c r="K2848" i="18" s="1"/>
  <c r="I2847" i="18"/>
  <c r="I2846" i="18"/>
  <c r="K2846" i="18" s="1"/>
  <c r="I2845" i="18"/>
  <c r="L2845" i="18" s="1"/>
  <c r="I2844" i="18"/>
  <c r="K2844" i="18" s="1"/>
  <c r="I2843" i="18"/>
  <c r="I2842" i="18"/>
  <c r="K2842" i="18" s="1"/>
  <c r="I2841" i="18"/>
  <c r="L2841" i="18" s="1"/>
  <c r="I2840" i="18"/>
  <c r="K2840" i="18" s="1"/>
  <c r="I2839" i="18"/>
  <c r="I2838" i="18"/>
  <c r="K2838" i="18" s="1"/>
  <c r="I2837" i="18"/>
  <c r="L2837" i="18" s="1"/>
  <c r="I2836" i="18"/>
  <c r="I2835" i="18"/>
  <c r="L2835" i="18" s="1"/>
  <c r="I2834" i="18"/>
  <c r="I2833" i="18"/>
  <c r="L2833" i="18" s="1"/>
  <c r="I2832" i="18"/>
  <c r="K2832" i="18" s="1"/>
  <c r="I2831" i="18"/>
  <c r="L2831" i="18" s="1"/>
  <c r="I2830" i="18"/>
  <c r="K2830" i="18" s="1"/>
  <c r="I2829" i="18"/>
  <c r="L2829" i="18" s="1"/>
  <c r="I2828" i="18"/>
  <c r="K2828" i="18" s="1"/>
  <c r="I2827" i="18"/>
  <c r="J2827" i="18" s="1"/>
  <c r="I2826" i="18"/>
  <c r="K2826" i="18" s="1"/>
  <c r="I2825" i="18"/>
  <c r="K2825" i="18" s="1"/>
  <c r="I2824" i="18"/>
  <c r="K2824" i="18" s="1"/>
  <c r="I2823" i="18"/>
  <c r="L2823" i="18" s="1"/>
  <c r="I2822" i="18"/>
  <c r="K2822" i="18" s="1"/>
  <c r="I2821" i="18"/>
  <c r="L2821" i="18" s="1"/>
  <c r="I2820" i="18"/>
  <c r="K2820" i="18" s="1"/>
  <c r="I2819" i="18"/>
  <c r="I2818" i="18"/>
  <c r="K2818" i="18" s="1"/>
  <c r="I2817" i="18"/>
  <c r="I2816" i="18"/>
  <c r="K2816" i="18" s="1"/>
  <c r="I2815" i="18"/>
  <c r="L2815" i="18" s="1"/>
  <c r="I2814" i="18"/>
  <c r="K2814" i="18" s="1"/>
  <c r="I2813" i="18"/>
  <c r="L2813" i="18" s="1"/>
  <c r="I2812" i="18"/>
  <c r="I2811" i="18"/>
  <c r="L2811" i="18" s="1"/>
  <c r="I2810" i="18"/>
  <c r="K2810" i="18" s="1"/>
  <c r="I2809" i="18"/>
  <c r="L2809" i="18" s="1"/>
  <c r="I2808" i="18"/>
  <c r="K2808" i="18" s="1"/>
  <c r="I2807" i="18"/>
  <c r="L2807" i="18" s="1"/>
  <c r="I2806" i="18"/>
  <c r="K2806" i="18" s="1"/>
  <c r="I2805" i="18"/>
  <c r="L2805" i="18" s="1"/>
  <c r="I2804" i="18"/>
  <c r="K2804" i="18" s="1"/>
  <c r="I2803" i="18"/>
  <c r="J2803" i="18" s="1"/>
  <c r="I2802" i="18"/>
  <c r="K2802" i="18" s="1"/>
  <c r="I2801" i="18"/>
  <c r="I2800" i="18"/>
  <c r="K2800" i="18" s="1"/>
  <c r="I2799" i="18"/>
  <c r="L2799" i="18" s="1"/>
  <c r="I2798" i="18"/>
  <c r="K2798" i="18" s="1"/>
  <c r="I2797" i="18"/>
  <c r="I2796" i="18"/>
  <c r="K2796" i="18" s="1"/>
  <c r="I2795" i="18"/>
  <c r="I2794" i="18"/>
  <c r="K2794" i="18" s="1"/>
  <c r="I2793" i="18"/>
  <c r="L2793" i="18" s="1"/>
  <c r="I2792" i="18"/>
  <c r="K2792" i="18" s="1"/>
  <c r="I2791" i="18"/>
  <c r="I2790" i="18"/>
  <c r="I2789" i="18"/>
  <c r="I2788" i="18"/>
  <c r="I2787" i="18"/>
  <c r="L2787" i="18" s="1"/>
  <c r="I2786" i="18"/>
  <c r="K2786" i="18" s="1"/>
  <c r="I2785" i="18"/>
  <c r="I2784" i="18"/>
  <c r="K2784" i="18" s="1"/>
  <c r="I2783" i="18"/>
  <c r="L2783" i="18" s="1"/>
  <c r="I2782" i="18"/>
  <c r="I2781" i="18"/>
  <c r="L2781" i="18" s="1"/>
  <c r="I2780" i="18"/>
  <c r="I2779" i="18"/>
  <c r="J2779" i="18" s="1"/>
  <c r="I2778" i="18"/>
  <c r="K2778" i="18" s="1"/>
  <c r="I2777" i="18"/>
  <c r="K2777" i="18" s="1"/>
  <c r="I2776" i="18"/>
  <c r="K2776" i="18" s="1"/>
  <c r="I2775" i="18"/>
  <c r="I2774" i="18"/>
  <c r="I2773" i="18"/>
  <c r="L2773" i="18" s="1"/>
  <c r="I2772" i="18"/>
  <c r="K2772" i="18" s="1"/>
  <c r="I2771" i="18"/>
  <c r="I2770" i="18"/>
  <c r="K2770" i="18" s="1"/>
  <c r="I2769" i="18"/>
  <c r="L2769" i="18" s="1"/>
  <c r="I2768" i="18"/>
  <c r="I2767" i="18"/>
  <c r="K2767" i="18" s="1"/>
  <c r="I2766" i="18"/>
  <c r="K2766" i="18" s="1"/>
  <c r="I2765" i="18"/>
  <c r="I2764" i="18"/>
  <c r="I2763" i="18"/>
  <c r="I2762" i="18"/>
  <c r="K2762" i="18" s="1"/>
  <c r="I2761" i="18"/>
  <c r="L2761" i="18" s="1"/>
  <c r="I2760" i="18"/>
  <c r="I2759" i="18"/>
  <c r="L2759" i="18" s="1"/>
  <c r="I2758" i="18"/>
  <c r="I2757" i="18"/>
  <c r="I2756" i="18"/>
  <c r="K2756" i="18" s="1"/>
  <c r="I2755" i="18"/>
  <c r="J2755" i="18" s="1"/>
  <c r="I2754" i="18"/>
  <c r="K2754" i="18" s="1"/>
  <c r="I2753" i="18"/>
  <c r="K2753" i="18" s="1"/>
  <c r="I2752" i="18"/>
  <c r="K2752" i="18" s="1"/>
  <c r="I2751" i="18"/>
  <c r="J2751" i="18" s="1"/>
  <c r="I2750" i="18"/>
  <c r="K2750" i="18" s="1"/>
  <c r="I2749" i="18"/>
  <c r="L2749" i="18" s="1"/>
  <c r="I2748" i="18"/>
  <c r="K2748" i="18" s="1"/>
  <c r="I2747" i="18"/>
  <c r="I2746" i="18"/>
  <c r="K2746" i="18" s="1"/>
  <c r="I2745" i="18"/>
  <c r="L2745" i="18" s="1"/>
  <c r="I2744" i="18"/>
  <c r="K2744" i="18" s="1"/>
  <c r="I2743" i="18"/>
  <c r="I2742" i="18"/>
  <c r="K2742" i="18" s="1"/>
  <c r="I2741" i="18"/>
  <c r="I2740" i="18"/>
  <c r="I2739" i="18"/>
  <c r="L2739" i="18" s="1"/>
  <c r="I2738" i="18"/>
  <c r="K2738" i="18" s="1"/>
  <c r="I2737" i="18"/>
  <c r="L2737" i="18" s="1"/>
  <c r="I2736" i="18"/>
  <c r="K2736" i="18" s="1"/>
  <c r="I2735" i="18"/>
  <c r="L2735" i="18" s="1"/>
  <c r="I2734" i="18"/>
  <c r="I2733" i="18"/>
  <c r="I2732" i="18"/>
  <c r="K2732" i="18" s="1"/>
  <c r="I2731" i="18"/>
  <c r="J2731" i="18" s="1"/>
  <c r="I2730" i="18"/>
  <c r="K2730" i="18" s="1"/>
  <c r="I2729" i="18"/>
  <c r="J2729" i="18" s="1"/>
  <c r="I2728" i="18"/>
  <c r="I2727" i="18"/>
  <c r="L2727" i="18" s="1"/>
  <c r="I2726" i="18"/>
  <c r="I2725" i="18"/>
  <c r="L2725" i="18" s="1"/>
  <c r="I2724" i="18"/>
  <c r="K2724" i="18" s="1"/>
  <c r="I2723" i="18"/>
  <c r="I2722" i="18"/>
  <c r="I2721" i="18"/>
  <c r="I2720" i="18"/>
  <c r="K2720" i="18" s="1"/>
  <c r="I2719" i="18"/>
  <c r="I2718" i="18"/>
  <c r="I2717" i="18"/>
  <c r="L2717" i="18" s="1"/>
  <c r="I2716" i="18"/>
  <c r="I2715" i="18"/>
  <c r="I2714" i="18"/>
  <c r="K2714" i="18" s="1"/>
  <c r="I2713" i="18"/>
  <c r="J2713" i="18" s="1"/>
  <c r="I2712" i="18"/>
  <c r="I2711" i="18"/>
  <c r="J2711" i="18" s="1"/>
  <c r="I2710" i="18"/>
  <c r="I2709" i="18"/>
  <c r="J2709" i="18" s="1"/>
  <c r="I2708" i="18"/>
  <c r="I2707" i="18"/>
  <c r="L2707" i="18" s="1"/>
  <c r="I2706" i="18"/>
  <c r="I2705" i="18"/>
  <c r="K2705" i="18" s="1"/>
  <c r="I2704" i="18"/>
  <c r="I2703" i="18"/>
  <c r="I2702" i="18"/>
  <c r="I2701" i="18"/>
  <c r="K2701" i="18" s="1"/>
  <c r="I2700" i="18"/>
  <c r="I2699" i="18"/>
  <c r="I2698" i="18"/>
  <c r="K2698" i="18" s="1"/>
  <c r="I2697" i="18"/>
  <c r="K2697" i="18" s="1"/>
  <c r="I2696" i="18"/>
  <c r="I2695" i="18"/>
  <c r="K2695" i="18" s="1"/>
  <c r="I2694" i="18"/>
  <c r="K2694" i="18" s="1"/>
  <c r="I2693" i="18"/>
  <c r="K2693" i="18" s="1"/>
  <c r="I2692" i="18"/>
  <c r="I2691" i="18"/>
  <c r="I2690" i="18"/>
  <c r="K2690" i="18" s="1"/>
  <c r="I2689" i="18"/>
  <c r="K2689" i="18" s="1"/>
  <c r="I2688" i="18"/>
  <c r="K2688" i="18" s="1"/>
  <c r="I2687" i="18"/>
  <c r="I2686" i="18"/>
  <c r="K2686" i="18" s="1"/>
  <c r="I2685" i="18"/>
  <c r="K2685" i="18" s="1"/>
  <c r="I2684" i="18"/>
  <c r="I2683" i="18"/>
  <c r="K2683" i="18" s="1"/>
  <c r="I2682" i="18"/>
  <c r="I2681" i="18"/>
  <c r="L2681" i="18" s="1"/>
  <c r="I2680" i="18"/>
  <c r="I2679" i="18"/>
  <c r="I2678" i="18"/>
  <c r="K2678" i="18" s="1"/>
  <c r="I2677" i="18"/>
  <c r="I2676" i="18"/>
  <c r="K2676" i="18" s="1"/>
  <c r="I2675" i="18"/>
  <c r="L2675" i="18" s="1"/>
  <c r="I2674" i="18"/>
  <c r="K2674" i="18" s="1"/>
  <c r="I2673" i="18"/>
  <c r="K2673" i="18" s="1"/>
  <c r="I2672" i="18"/>
  <c r="I2671" i="18"/>
  <c r="K2671" i="18" s="1"/>
  <c r="I2670" i="18"/>
  <c r="K2670" i="18" s="1"/>
  <c r="I2669" i="18"/>
  <c r="J2669" i="18" s="1"/>
  <c r="I2668" i="18"/>
  <c r="I2667" i="18"/>
  <c r="I2666" i="18"/>
  <c r="I2665" i="18"/>
  <c r="K2665" i="18" s="1"/>
  <c r="I2664" i="18"/>
  <c r="K2664" i="18" s="1"/>
  <c r="I2663" i="18"/>
  <c r="I2662" i="18"/>
  <c r="K2662" i="18" s="1"/>
  <c r="I2661" i="18"/>
  <c r="K2661" i="18" s="1"/>
  <c r="I2660" i="18"/>
  <c r="I2659" i="18"/>
  <c r="K2659" i="18" s="1"/>
  <c r="I2658" i="18"/>
  <c r="K2658" i="18" s="1"/>
  <c r="I2657" i="18"/>
  <c r="L2657" i="18" s="1"/>
  <c r="I2656" i="18"/>
  <c r="I2655" i="18"/>
  <c r="I2654" i="18"/>
  <c r="K2654" i="18" s="1"/>
  <c r="I2653" i="18"/>
  <c r="L2653" i="18" s="1"/>
  <c r="I2652" i="18"/>
  <c r="K2652" i="18" s="1"/>
  <c r="I2651" i="18"/>
  <c r="L2651" i="18" s="1"/>
  <c r="I2650" i="18"/>
  <c r="K2650" i="18" s="1"/>
  <c r="I2649" i="18"/>
  <c r="K2649" i="18" s="1"/>
  <c r="I2648" i="18"/>
  <c r="I2647" i="18"/>
  <c r="K2647" i="18" s="1"/>
  <c r="I2646" i="18"/>
  <c r="K2646" i="18" s="1"/>
  <c r="I2645" i="18"/>
  <c r="J2645" i="18" s="1"/>
  <c r="I2644" i="18"/>
  <c r="I2643" i="18"/>
  <c r="I2642" i="18"/>
  <c r="K2642" i="18" s="1"/>
  <c r="I2641" i="18"/>
  <c r="K2641" i="18" s="1"/>
  <c r="I2640" i="18"/>
  <c r="I2639" i="18"/>
  <c r="I2638" i="18"/>
  <c r="K2638" i="18" s="1"/>
  <c r="I2637" i="18"/>
  <c r="K2637" i="18" s="1"/>
  <c r="I2636" i="18"/>
  <c r="I2635" i="18"/>
  <c r="K2635" i="18" s="1"/>
  <c r="I2634" i="18"/>
  <c r="K2634" i="18" s="1"/>
  <c r="I2633" i="18"/>
  <c r="K2633" i="18" s="1"/>
  <c r="I2632" i="18"/>
  <c r="I2631" i="18"/>
  <c r="I2630" i="18"/>
  <c r="K2630" i="18" s="1"/>
  <c r="I2629" i="18"/>
  <c r="L2629" i="18" s="1"/>
  <c r="I2628" i="18"/>
  <c r="I2627" i="18"/>
  <c r="L2627" i="18" s="1"/>
  <c r="I2626" i="18"/>
  <c r="I2625" i="18"/>
  <c r="K2625" i="18" s="1"/>
  <c r="I2624" i="18"/>
  <c r="I2623" i="18"/>
  <c r="I2622" i="18"/>
  <c r="I2621" i="18"/>
  <c r="I2620" i="18"/>
  <c r="I2619" i="18"/>
  <c r="I2618" i="18"/>
  <c r="K2618" i="18" s="1"/>
  <c r="I2617" i="18"/>
  <c r="J2617" i="18" s="1"/>
  <c r="I2616" i="18"/>
  <c r="K2616" i="18" s="1"/>
  <c r="I2615" i="18"/>
  <c r="I2614" i="18"/>
  <c r="I2613" i="18"/>
  <c r="K2613" i="18" s="1"/>
  <c r="I2612" i="18"/>
  <c r="I2611" i="18"/>
  <c r="K2611" i="18" s="1"/>
  <c r="I2610" i="18"/>
  <c r="K2610" i="18" s="1"/>
  <c r="I2609" i="18"/>
  <c r="K2609" i="18" s="1"/>
  <c r="I2608" i="18"/>
  <c r="K2608" i="18" s="1"/>
  <c r="I2607" i="18"/>
  <c r="I2606" i="18"/>
  <c r="J2606" i="18" s="1"/>
  <c r="I2605" i="18"/>
  <c r="K2605" i="18" s="1"/>
  <c r="I2604" i="18"/>
  <c r="I2603" i="18"/>
  <c r="I2602" i="18"/>
  <c r="K2602" i="18" s="1"/>
  <c r="I2601" i="18"/>
  <c r="K2601" i="18" s="1"/>
  <c r="I2600" i="18"/>
  <c r="L2600" i="18" s="1"/>
  <c r="I2599" i="18"/>
  <c r="I2598" i="18"/>
  <c r="K2598" i="18" s="1"/>
  <c r="I2597" i="18"/>
  <c r="J2597" i="18" s="1"/>
  <c r="I2596" i="18"/>
  <c r="I2595" i="18"/>
  <c r="I2594" i="18"/>
  <c r="K2594" i="18" s="1"/>
  <c r="I2593" i="18"/>
  <c r="K2593" i="18" s="1"/>
  <c r="I2592" i="18"/>
  <c r="I2591" i="18"/>
  <c r="I2590" i="18"/>
  <c r="I2589" i="18"/>
  <c r="I2588" i="18"/>
  <c r="L2588" i="18" s="1"/>
  <c r="I2587" i="18"/>
  <c r="J2587" i="18" s="1"/>
  <c r="I2586" i="18"/>
  <c r="J2586" i="18" s="1"/>
  <c r="I2585" i="18"/>
  <c r="I2584" i="18"/>
  <c r="I2583" i="18"/>
  <c r="J2583" i="18" s="1"/>
  <c r="I2582" i="18"/>
  <c r="J2582" i="18" s="1"/>
  <c r="I2581" i="18"/>
  <c r="I2580" i="18"/>
  <c r="I2579" i="18"/>
  <c r="J2579" i="18" s="1"/>
  <c r="I2578" i="18"/>
  <c r="J2578" i="18" s="1"/>
  <c r="I2577" i="18"/>
  <c r="J2577" i="18" s="1"/>
  <c r="I2576" i="18"/>
  <c r="J2576" i="18" s="1"/>
  <c r="I2575" i="18"/>
  <c r="L2575" i="18" s="1"/>
  <c r="I2574" i="18"/>
  <c r="J2574" i="18" s="1"/>
  <c r="I2573" i="18"/>
  <c r="I2572" i="18"/>
  <c r="I2571" i="18"/>
  <c r="I2570" i="18"/>
  <c r="J2570" i="18" s="1"/>
  <c r="I2569" i="18"/>
  <c r="I2568" i="18"/>
  <c r="I2567" i="18"/>
  <c r="J2567" i="18" s="1"/>
  <c r="I2566" i="18"/>
  <c r="I2565" i="18"/>
  <c r="J2565" i="18" s="1"/>
  <c r="I2564" i="18"/>
  <c r="J2564" i="18" s="1"/>
  <c r="I2563" i="18"/>
  <c r="I2562" i="18"/>
  <c r="J2562" i="18" s="1"/>
  <c r="I2561" i="18"/>
  <c r="I2560" i="18"/>
  <c r="I2559" i="18"/>
  <c r="I2558" i="18"/>
  <c r="I2557" i="18"/>
  <c r="I2556" i="18"/>
  <c r="I2555" i="18"/>
  <c r="J2555" i="18" s="1"/>
  <c r="I2554" i="18"/>
  <c r="L2554" i="18" s="1"/>
  <c r="I2553" i="18"/>
  <c r="J2553" i="18" s="1"/>
  <c r="I2552" i="18"/>
  <c r="J2552" i="18" s="1"/>
  <c r="I2551" i="18"/>
  <c r="L2551" i="18" s="1"/>
  <c r="I2550" i="18"/>
  <c r="J2550" i="18" s="1"/>
  <c r="I2549" i="18"/>
  <c r="I2548" i="18"/>
  <c r="I2547" i="18"/>
  <c r="J2547" i="18" s="1"/>
  <c r="I2546" i="18"/>
  <c r="J2546" i="18" s="1"/>
  <c r="I2545" i="18"/>
  <c r="I2544" i="18"/>
  <c r="J2544" i="18" s="1"/>
  <c r="I2543" i="18"/>
  <c r="J2543" i="18" s="1"/>
  <c r="I2542" i="18"/>
  <c r="K2542" i="18" s="1"/>
  <c r="I2541" i="18"/>
  <c r="J2541" i="18" s="1"/>
  <c r="I2540" i="18"/>
  <c r="I2539" i="18"/>
  <c r="I2538" i="18"/>
  <c r="J2538" i="18" s="1"/>
  <c r="I2537" i="18"/>
  <c r="I2536" i="18"/>
  <c r="I2535" i="18"/>
  <c r="J2535" i="18" s="1"/>
  <c r="I2534" i="18"/>
  <c r="J2534" i="18" s="1"/>
  <c r="I2533" i="18"/>
  <c r="I2532" i="18"/>
  <c r="J2532" i="18" s="1"/>
  <c r="I2531" i="18"/>
  <c r="J2531" i="18" s="1"/>
  <c r="I2530" i="18"/>
  <c r="I2529" i="18"/>
  <c r="J2529" i="18" s="1"/>
  <c r="I2528" i="18"/>
  <c r="J2528" i="18" s="1"/>
  <c r="I2527" i="18"/>
  <c r="L2527" i="18" s="1"/>
  <c r="I2526" i="18"/>
  <c r="J2526" i="18" s="1"/>
  <c r="I2525" i="18"/>
  <c r="I2524" i="18"/>
  <c r="I2523" i="18"/>
  <c r="J2523" i="18" s="1"/>
  <c r="I2522" i="18"/>
  <c r="J2522" i="18" s="1"/>
  <c r="I2521" i="18"/>
  <c r="I2520" i="18"/>
  <c r="I2519" i="18"/>
  <c r="J2519" i="18" s="1"/>
  <c r="I2518" i="18"/>
  <c r="J2518" i="18" s="1"/>
  <c r="I2517" i="18"/>
  <c r="J2517" i="18" s="1"/>
  <c r="I2516" i="18"/>
  <c r="I2515" i="18"/>
  <c r="I2514" i="18"/>
  <c r="L2514" i="18" s="1"/>
  <c r="I2513" i="18"/>
  <c r="K2513" i="18" s="1"/>
  <c r="I2512" i="18"/>
  <c r="I2511" i="18"/>
  <c r="I2510" i="18"/>
  <c r="I2509" i="18"/>
  <c r="K2509" i="18" s="1"/>
  <c r="I2508" i="18"/>
  <c r="I2507" i="18"/>
  <c r="K2507" i="18" s="1"/>
  <c r="I2506" i="18"/>
  <c r="I2505" i="18"/>
  <c r="K2505" i="18" s="1"/>
  <c r="I2504" i="18"/>
  <c r="I2503" i="18"/>
  <c r="K2503" i="18" s="1"/>
  <c r="I2502" i="18"/>
  <c r="I2501" i="18"/>
  <c r="K2501" i="18" s="1"/>
  <c r="I2500" i="18"/>
  <c r="I2499" i="18"/>
  <c r="K2499" i="18" s="1"/>
  <c r="I2498" i="18"/>
  <c r="I2497" i="18"/>
  <c r="K2497" i="18" s="1"/>
  <c r="I2496" i="18"/>
  <c r="I2495" i="18"/>
  <c r="K2495" i="18" s="1"/>
  <c r="I2494" i="18"/>
  <c r="I2493" i="18"/>
  <c r="K2493" i="18" s="1"/>
  <c r="I2492" i="18"/>
  <c r="I2491" i="18"/>
  <c r="K2491" i="18" s="1"/>
  <c r="I2490" i="18"/>
  <c r="I2489" i="18"/>
  <c r="K2489" i="18" s="1"/>
  <c r="I2488" i="18"/>
  <c r="I2487" i="18"/>
  <c r="K2487" i="18" s="1"/>
  <c r="I2486" i="18"/>
  <c r="K2486" i="18" s="1"/>
  <c r="I2485" i="18"/>
  <c r="K2485" i="18" s="1"/>
  <c r="I2484" i="18"/>
  <c r="K2484" i="18" s="1"/>
  <c r="I2483" i="18"/>
  <c r="I2482" i="18"/>
  <c r="K2482" i="18" s="1"/>
  <c r="I2481" i="18"/>
  <c r="K2481" i="18" s="1"/>
  <c r="I2480" i="18"/>
  <c r="I2479" i="18"/>
  <c r="I2478" i="18"/>
  <c r="K2478" i="18" s="1"/>
  <c r="I2477" i="18"/>
  <c r="K2477" i="18" s="1"/>
  <c r="I2476" i="18"/>
  <c r="I2475" i="18"/>
  <c r="L2475" i="18" s="1"/>
  <c r="I2474" i="18"/>
  <c r="K2474" i="18" s="1"/>
  <c r="I2473" i="18"/>
  <c r="L2473" i="18" s="1"/>
  <c r="I2472" i="18"/>
  <c r="I2471" i="18"/>
  <c r="L2471" i="18" s="1"/>
  <c r="I2470" i="18"/>
  <c r="I2469" i="18"/>
  <c r="L2469" i="18" s="1"/>
  <c r="I2468" i="18"/>
  <c r="K2468" i="18" s="1"/>
  <c r="I2467" i="18"/>
  <c r="L2467" i="18" s="1"/>
  <c r="I2466" i="18"/>
  <c r="I2465" i="18"/>
  <c r="I2464" i="18"/>
  <c r="I2463" i="18"/>
  <c r="L2463" i="18" s="1"/>
  <c r="I2462" i="18"/>
  <c r="K2462" i="18" s="1"/>
  <c r="I2461" i="18"/>
  <c r="L2461" i="18" s="1"/>
  <c r="I2460" i="18"/>
  <c r="I2459" i="18"/>
  <c r="L2459" i="18" s="1"/>
  <c r="I2458" i="18"/>
  <c r="I2457" i="18"/>
  <c r="L2457" i="18" s="1"/>
  <c r="I2456" i="18"/>
  <c r="K2456" i="18" s="1"/>
  <c r="I2455" i="18"/>
  <c r="L2455" i="18" s="1"/>
  <c r="I2454" i="18"/>
  <c r="I2453" i="18"/>
  <c r="L2453" i="18" s="1"/>
  <c r="I2452" i="18"/>
  <c r="I2451" i="18"/>
  <c r="L2451" i="18" s="1"/>
  <c r="I2450" i="18"/>
  <c r="K2450" i="18" s="1"/>
  <c r="I2449" i="18"/>
  <c r="L2449" i="18" s="1"/>
  <c r="I2448" i="18"/>
  <c r="L2448" i="18" s="1"/>
  <c r="I2447" i="18"/>
  <c r="L2447" i="18" s="1"/>
  <c r="I2446" i="18"/>
  <c r="I2445" i="18"/>
  <c r="L2445" i="18" s="1"/>
  <c r="I2444" i="18"/>
  <c r="K2444" i="18" s="1"/>
  <c r="I2443" i="18"/>
  <c r="L2443" i="18" s="1"/>
  <c r="I2442" i="18"/>
  <c r="L2442" i="18" s="1"/>
  <c r="I2441" i="18"/>
  <c r="L2441" i="18" s="1"/>
  <c r="I2440" i="18"/>
  <c r="I2439" i="18"/>
  <c r="L2439" i="18" s="1"/>
  <c r="I2438" i="18"/>
  <c r="K2438" i="18" s="1"/>
  <c r="I2437" i="18"/>
  <c r="L2437" i="18" s="1"/>
  <c r="I2436" i="18"/>
  <c r="I2435" i="18"/>
  <c r="L2435" i="18" s="1"/>
  <c r="I2434" i="18"/>
  <c r="I2433" i="18"/>
  <c r="L2433" i="18" s="1"/>
  <c r="I2432" i="18"/>
  <c r="K2432" i="18" s="1"/>
  <c r="I2431" i="18"/>
  <c r="L2431" i="18" s="1"/>
  <c r="I2430" i="18"/>
  <c r="K2430" i="18" s="1"/>
  <c r="I2429" i="18"/>
  <c r="K2429" i="18" s="1"/>
  <c r="I2428" i="18"/>
  <c r="L2428" i="18" s="1"/>
  <c r="I2427" i="18"/>
  <c r="I2426" i="18"/>
  <c r="K2426" i="18" s="1"/>
  <c r="I2425" i="18"/>
  <c r="L2425" i="18" s="1"/>
  <c r="I2424" i="18"/>
  <c r="I2423" i="18"/>
  <c r="I2422" i="18"/>
  <c r="K2422" i="18" s="1"/>
  <c r="I2421" i="18"/>
  <c r="I2420" i="18"/>
  <c r="K2420" i="18" s="1"/>
  <c r="I2419" i="18"/>
  <c r="L2419" i="18" s="1"/>
  <c r="I2418" i="18"/>
  <c r="L2418" i="18" s="1"/>
  <c r="I2417" i="18"/>
  <c r="L2417" i="18" s="1"/>
  <c r="I2416" i="18"/>
  <c r="L2416" i="18" s="1"/>
  <c r="I2415" i="18"/>
  <c r="L2415" i="18" s="1"/>
  <c r="I2414" i="18"/>
  <c r="L2414" i="18" s="1"/>
  <c r="I2413" i="18"/>
  <c r="L2413" i="18" s="1"/>
  <c r="I2412" i="18"/>
  <c r="L2412" i="18" s="1"/>
  <c r="I2411" i="18"/>
  <c r="L2411" i="18" s="1"/>
  <c r="I2410" i="18"/>
  <c r="L2410" i="18" s="1"/>
  <c r="I2409" i="18"/>
  <c r="L2409" i="18" s="1"/>
  <c r="I2408" i="18"/>
  <c r="L2408" i="18" s="1"/>
  <c r="I2407" i="18"/>
  <c r="L2407" i="18" s="1"/>
  <c r="I2406" i="18"/>
  <c r="L2406" i="18" s="1"/>
  <c r="I2405" i="18"/>
  <c r="L2405" i="18" s="1"/>
  <c r="I2404" i="18"/>
  <c r="L2404" i="18" s="1"/>
  <c r="I2403" i="18"/>
  <c r="L2403" i="18" s="1"/>
  <c r="I2402" i="18"/>
  <c r="L2402" i="18" s="1"/>
  <c r="I2401" i="18"/>
  <c r="L2401" i="18" s="1"/>
  <c r="I2400" i="18"/>
  <c r="L2400" i="18" s="1"/>
  <c r="I2399" i="18"/>
  <c r="L2399" i="18" s="1"/>
  <c r="I2398" i="18"/>
  <c r="L2398" i="18" s="1"/>
  <c r="I2397" i="18"/>
  <c r="L2397" i="18" s="1"/>
  <c r="I2396" i="18"/>
  <c r="L2396" i="18" s="1"/>
  <c r="I2395" i="18"/>
  <c r="L2395" i="18" s="1"/>
  <c r="I2394" i="18"/>
  <c r="L2394" i="18" s="1"/>
  <c r="I2393" i="18"/>
  <c r="L2393" i="18" s="1"/>
  <c r="I2392" i="18"/>
  <c r="L2392" i="18" s="1"/>
  <c r="I2391" i="18"/>
  <c r="L2391" i="18" s="1"/>
  <c r="I2390" i="18"/>
  <c r="L2390" i="18" s="1"/>
  <c r="I2389" i="18"/>
  <c r="L2389" i="18" s="1"/>
  <c r="I2388" i="18"/>
  <c r="L2388" i="18" s="1"/>
  <c r="I2387" i="18"/>
  <c r="L2387" i="18" s="1"/>
  <c r="I2386" i="18"/>
  <c r="L2386" i="18" s="1"/>
  <c r="I2385" i="18"/>
  <c r="L2385" i="18" s="1"/>
  <c r="I2384" i="18"/>
  <c r="L2384" i="18" s="1"/>
  <c r="I2383" i="18"/>
  <c r="L2383" i="18" s="1"/>
  <c r="I2382" i="18"/>
  <c r="L2382" i="18" s="1"/>
  <c r="I2381" i="18"/>
  <c r="L2381" i="18" s="1"/>
  <c r="I2380" i="18"/>
  <c r="L2380" i="18" s="1"/>
  <c r="I2379" i="18"/>
  <c r="L2379" i="18" s="1"/>
  <c r="I2378" i="18"/>
  <c r="L2378" i="18" s="1"/>
  <c r="I2377" i="18"/>
  <c r="L2377" i="18" s="1"/>
  <c r="I2376" i="18"/>
  <c r="L2376" i="18" s="1"/>
  <c r="I2375" i="18"/>
  <c r="L2375" i="18" s="1"/>
  <c r="I2374" i="18"/>
  <c r="L2374" i="18" s="1"/>
  <c r="I2373" i="18"/>
  <c r="L2373" i="18" s="1"/>
  <c r="I2372" i="18"/>
  <c r="L2372" i="18" s="1"/>
  <c r="I2371" i="18"/>
  <c r="L2371" i="18" s="1"/>
  <c r="I2370" i="18"/>
  <c r="L2370" i="18" s="1"/>
  <c r="I2369" i="18"/>
  <c r="L2369" i="18" s="1"/>
  <c r="I2368" i="18"/>
  <c r="L2368" i="18" s="1"/>
  <c r="I2367" i="18"/>
  <c r="L2367" i="18" s="1"/>
  <c r="I2366" i="18"/>
  <c r="L2366" i="18" s="1"/>
  <c r="I2365" i="18"/>
  <c r="L2365" i="18" s="1"/>
  <c r="I2364" i="18"/>
  <c r="L2364" i="18" s="1"/>
  <c r="I2363" i="18"/>
  <c r="L2363" i="18" s="1"/>
  <c r="I2362" i="18"/>
  <c r="L2362" i="18" s="1"/>
  <c r="I2361" i="18"/>
  <c r="L2361" i="18" s="1"/>
  <c r="I2360" i="18"/>
  <c r="L2360" i="18" s="1"/>
  <c r="I2359" i="18"/>
  <c r="L2359" i="18" s="1"/>
  <c r="I2358" i="18"/>
  <c r="L2358" i="18" s="1"/>
  <c r="I2357" i="18"/>
  <c r="L2357" i="18" s="1"/>
  <c r="I2356" i="18"/>
  <c r="L2356" i="18" s="1"/>
  <c r="I2355" i="18"/>
  <c r="L2355" i="18" s="1"/>
  <c r="I2354" i="18"/>
  <c r="L2354" i="18" s="1"/>
  <c r="I2353" i="18"/>
  <c r="L2353" i="18" s="1"/>
  <c r="I2352" i="18"/>
  <c r="I2351" i="18"/>
  <c r="L2351" i="18" s="1"/>
  <c r="I2350" i="18"/>
  <c r="L2350" i="18" s="1"/>
  <c r="I2349" i="18"/>
  <c r="L2349" i="18" s="1"/>
  <c r="I2348" i="18"/>
  <c r="L2348" i="18" s="1"/>
  <c r="I2347" i="18"/>
  <c r="L2347" i="18" s="1"/>
  <c r="I2346" i="18"/>
  <c r="L2346" i="18" s="1"/>
  <c r="I2345" i="18"/>
  <c r="L2345" i="18" s="1"/>
  <c r="I2344" i="18"/>
  <c r="L2344" i="18" s="1"/>
  <c r="I2343" i="18"/>
  <c r="L2343" i="18" s="1"/>
  <c r="I2342" i="18"/>
  <c r="L2342" i="18" s="1"/>
  <c r="I2341" i="18"/>
  <c r="L2341" i="18" s="1"/>
  <c r="I2340" i="18"/>
  <c r="L2340" i="18" s="1"/>
  <c r="I2339" i="18"/>
  <c r="L2339" i="18" s="1"/>
  <c r="I2338" i="18"/>
  <c r="L2338" i="18" s="1"/>
  <c r="I2337" i="18"/>
  <c r="L2337" i="18" s="1"/>
  <c r="I2336" i="18"/>
  <c r="L2336" i="18" s="1"/>
  <c r="I2335" i="18"/>
  <c r="L2335" i="18" s="1"/>
  <c r="I2334" i="18"/>
  <c r="L2334" i="18" s="1"/>
  <c r="I2333" i="18"/>
  <c r="L2333" i="18" s="1"/>
  <c r="I2332" i="18"/>
  <c r="L2332" i="18" s="1"/>
  <c r="I2331" i="18"/>
  <c r="L2331" i="18" s="1"/>
  <c r="I2330" i="18"/>
  <c r="L2330" i="18" s="1"/>
  <c r="I2329" i="18"/>
  <c r="L2329" i="18" s="1"/>
  <c r="I2328" i="18"/>
  <c r="L2328" i="18" s="1"/>
  <c r="I2327" i="18"/>
  <c r="L2327" i="18" s="1"/>
  <c r="I2326" i="18"/>
  <c r="L2326" i="18" s="1"/>
  <c r="I2325" i="18"/>
  <c r="L2325" i="18" s="1"/>
  <c r="I2324" i="18"/>
  <c r="L2324" i="18" s="1"/>
  <c r="I2323" i="18"/>
  <c r="L2323" i="18" s="1"/>
  <c r="I2322" i="18"/>
  <c r="L2322" i="18" s="1"/>
  <c r="I2321" i="18"/>
  <c r="L2321" i="18" s="1"/>
  <c r="I2320" i="18"/>
  <c r="L2320" i="18" s="1"/>
  <c r="I2319" i="18"/>
  <c r="L2319" i="18" s="1"/>
  <c r="I2318" i="18"/>
  <c r="L2318" i="18" s="1"/>
  <c r="I2317" i="18"/>
  <c r="L2317" i="18" s="1"/>
  <c r="I2316" i="18"/>
  <c r="L2316" i="18" s="1"/>
  <c r="I2315" i="18"/>
  <c r="L2315" i="18" s="1"/>
  <c r="I2314" i="18"/>
  <c r="L2314" i="18" s="1"/>
  <c r="I2313" i="18"/>
  <c r="K2313" i="18" s="1"/>
  <c r="I2312" i="18"/>
  <c r="L2312" i="18" s="1"/>
  <c r="I2311" i="18"/>
  <c r="I2310" i="18"/>
  <c r="L2310" i="18" s="1"/>
  <c r="I2309" i="18"/>
  <c r="K2309" i="18" s="1"/>
  <c r="I2308" i="18"/>
  <c r="L2308" i="18" s="1"/>
  <c r="I2307" i="18"/>
  <c r="K2307" i="18" s="1"/>
  <c r="I2306" i="18"/>
  <c r="L2306" i="18" s="1"/>
  <c r="I2305" i="18"/>
  <c r="I2304" i="18"/>
  <c r="L2304" i="18" s="1"/>
  <c r="I2303" i="18"/>
  <c r="I2302" i="18"/>
  <c r="L2302" i="18" s="1"/>
  <c r="I2301" i="18"/>
  <c r="K2301" i="18" s="1"/>
  <c r="I2300" i="18"/>
  <c r="L2300" i="18" s="1"/>
  <c r="I2299" i="18"/>
  <c r="I2298" i="18"/>
  <c r="L2298" i="18" s="1"/>
  <c r="I2297" i="18"/>
  <c r="K2297" i="18" s="1"/>
  <c r="I2296" i="18"/>
  <c r="L2296" i="18" s="1"/>
  <c r="I2295" i="18"/>
  <c r="K2295" i="18" s="1"/>
  <c r="I2294" i="18"/>
  <c r="L2294" i="18" s="1"/>
  <c r="I2293" i="18"/>
  <c r="I2292" i="18"/>
  <c r="L2292" i="18" s="1"/>
  <c r="I2291" i="18"/>
  <c r="I2290" i="18"/>
  <c r="L2290" i="18" s="1"/>
  <c r="I2289" i="18"/>
  <c r="K2289" i="18" s="1"/>
  <c r="I2288" i="18"/>
  <c r="L2288" i="18" s="1"/>
  <c r="I2287" i="18"/>
  <c r="I2286" i="18"/>
  <c r="L2286" i="18" s="1"/>
  <c r="I2285" i="18"/>
  <c r="K2285" i="18" s="1"/>
  <c r="I2284" i="18"/>
  <c r="L2284" i="18" s="1"/>
  <c r="I2283" i="18"/>
  <c r="K2283" i="18" s="1"/>
  <c r="I2282" i="18"/>
  <c r="L2282" i="18" s="1"/>
  <c r="I2281" i="18"/>
  <c r="I2280" i="18"/>
  <c r="L2280" i="18" s="1"/>
  <c r="I2279" i="18"/>
  <c r="I2278" i="18"/>
  <c r="I2277" i="18"/>
  <c r="K2277" i="18" s="1"/>
  <c r="I2276" i="18"/>
  <c r="I2275" i="18"/>
  <c r="I2274" i="18"/>
  <c r="L2274" i="18" s="1"/>
  <c r="I2273" i="18"/>
  <c r="I2272" i="18"/>
  <c r="L2272" i="18" s="1"/>
  <c r="I2271" i="18"/>
  <c r="K2271" i="18" s="1"/>
  <c r="I2270" i="18"/>
  <c r="L2270" i="18" s="1"/>
  <c r="I2269" i="18"/>
  <c r="I2268" i="18"/>
  <c r="K2268" i="18" s="1"/>
  <c r="I2267" i="18"/>
  <c r="I2266" i="18"/>
  <c r="I2265" i="18"/>
  <c r="K2265" i="18" s="1"/>
  <c r="I2264" i="18"/>
  <c r="I2263" i="18"/>
  <c r="I2262" i="18"/>
  <c r="K2262" i="18" s="1"/>
  <c r="I2261" i="18"/>
  <c r="I2260" i="18"/>
  <c r="I2259" i="18"/>
  <c r="K2259" i="18" s="1"/>
  <c r="I2258" i="18"/>
  <c r="I2257" i="18"/>
  <c r="I2256" i="18"/>
  <c r="K2256" i="18" s="1"/>
  <c r="I2255" i="18"/>
  <c r="I2254" i="18"/>
  <c r="I2253" i="18"/>
  <c r="K2253" i="18" s="1"/>
  <c r="I2252" i="18"/>
  <c r="I2251" i="18"/>
  <c r="I2250" i="18"/>
  <c r="K2250" i="18" s="1"/>
  <c r="I2249" i="18"/>
  <c r="I2248" i="18"/>
  <c r="I2247" i="18"/>
  <c r="K2247" i="18" s="1"/>
  <c r="I2246" i="18"/>
  <c r="I2245" i="18"/>
  <c r="I2244" i="18"/>
  <c r="K2244" i="18" s="1"/>
  <c r="I2243" i="18"/>
  <c r="I2242" i="18"/>
  <c r="I2241" i="18"/>
  <c r="K2241" i="18" s="1"/>
  <c r="I2240" i="18"/>
  <c r="I2239" i="18"/>
  <c r="I2238" i="18"/>
  <c r="K2238" i="18" s="1"/>
  <c r="I2237" i="18"/>
  <c r="I2236" i="18"/>
  <c r="I2235" i="18"/>
  <c r="K2235" i="18" s="1"/>
  <c r="I2234" i="18"/>
  <c r="I2233" i="18"/>
  <c r="I2232" i="18"/>
  <c r="K2232" i="18" s="1"/>
  <c r="I2231" i="18"/>
  <c r="I2230" i="18"/>
  <c r="I2229" i="18"/>
  <c r="K2229" i="18" s="1"/>
  <c r="I2228" i="18"/>
  <c r="I2227" i="18"/>
  <c r="I2226" i="18"/>
  <c r="K2226" i="18" s="1"/>
  <c r="I2225" i="18"/>
  <c r="I2224" i="18"/>
  <c r="I2223" i="18"/>
  <c r="K2223" i="18" s="1"/>
  <c r="I2222" i="18"/>
  <c r="I2221" i="18"/>
  <c r="I2220" i="18"/>
  <c r="K2220" i="18" s="1"/>
  <c r="I2219" i="18"/>
  <c r="I2218" i="18"/>
  <c r="I2217" i="18"/>
  <c r="K2217" i="18" s="1"/>
  <c r="I2216" i="18"/>
  <c r="I2215" i="18"/>
  <c r="I2214" i="18"/>
  <c r="K2214" i="18" s="1"/>
  <c r="I2213" i="18"/>
  <c r="I2212" i="18"/>
  <c r="I2211" i="18"/>
  <c r="K2211" i="18" s="1"/>
  <c r="I2210" i="18"/>
  <c r="I2209" i="18"/>
  <c r="I2208" i="18"/>
  <c r="K2208" i="18" s="1"/>
  <c r="I2207" i="18"/>
  <c r="I2206" i="18"/>
  <c r="I2205" i="18"/>
  <c r="K2205" i="18" s="1"/>
  <c r="I2204" i="18"/>
  <c r="I2203" i="18"/>
  <c r="I2202" i="18"/>
  <c r="K2202" i="18" s="1"/>
  <c r="I2201" i="18"/>
  <c r="I2200" i="18"/>
  <c r="I2199" i="18"/>
  <c r="K2199" i="18" s="1"/>
  <c r="I2198" i="18"/>
  <c r="I2197" i="18"/>
  <c r="I2196" i="18"/>
  <c r="K2196" i="18" s="1"/>
  <c r="I2195" i="18"/>
  <c r="L2195" i="18" s="1"/>
  <c r="I2194" i="18"/>
  <c r="L2194" i="18" s="1"/>
  <c r="I2193" i="18"/>
  <c r="L2193" i="18" s="1"/>
  <c r="I2192" i="18"/>
  <c r="L2192" i="18" s="1"/>
  <c r="I2191" i="18"/>
  <c r="L2191" i="18" s="1"/>
  <c r="I2190" i="18"/>
  <c r="L2190" i="18" s="1"/>
  <c r="I2189" i="18"/>
  <c r="L2189" i="18" s="1"/>
  <c r="I2188" i="18"/>
  <c r="L2188" i="18" s="1"/>
  <c r="I2187" i="18"/>
  <c r="L2187" i="18" s="1"/>
  <c r="I2186" i="18"/>
  <c r="L2186" i="18" s="1"/>
  <c r="I2185" i="18"/>
  <c r="L2185" i="18" s="1"/>
  <c r="I2184" i="18"/>
  <c r="L2184" i="18" s="1"/>
  <c r="I2183" i="18"/>
  <c r="L2183" i="18" s="1"/>
  <c r="I2182" i="18"/>
  <c r="L2182" i="18" s="1"/>
  <c r="I2181" i="18"/>
  <c r="L2181" i="18" s="1"/>
  <c r="I2180" i="18"/>
  <c r="L2180" i="18" s="1"/>
  <c r="I2179" i="18"/>
  <c r="L2179" i="18" s="1"/>
  <c r="I2178" i="18"/>
  <c r="L2178" i="18" s="1"/>
  <c r="I2177" i="18"/>
  <c r="L2177" i="18" s="1"/>
  <c r="I2176" i="18"/>
  <c r="L2176" i="18" s="1"/>
  <c r="I2175" i="18"/>
  <c r="L2175" i="18" s="1"/>
  <c r="I2174" i="18"/>
  <c r="I2173" i="18"/>
  <c r="I2172" i="18"/>
  <c r="L2172" i="18" s="1"/>
  <c r="I2171" i="18"/>
  <c r="L2171" i="18" s="1"/>
  <c r="I2170" i="18"/>
  <c r="L2170" i="18" s="1"/>
  <c r="I2169" i="18"/>
  <c r="L2169" i="18" s="1"/>
  <c r="I2168" i="18"/>
  <c r="L2168" i="18" s="1"/>
  <c r="I2167" i="18"/>
  <c r="L2167" i="18" s="1"/>
  <c r="I2166" i="18"/>
  <c r="L2166" i="18" s="1"/>
  <c r="I2165" i="18"/>
  <c r="L2165" i="18" s="1"/>
  <c r="I2164" i="18"/>
  <c r="L2164" i="18" s="1"/>
  <c r="I2163" i="18"/>
  <c r="L2163" i="18" s="1"/>
  <c r="I2162" i="18"/>
  <c r="L2162" i="18" s="1"/>
  <c r="I2161" i="18"/>
  <c r="L2161" i="18" s="1"/>
  <c r="I2160" i="18"/>
  <c r="L2160" i="18" s="1"/>
  <c r="I2159" i="18"/>
  <c r="L2159" i="18" s="1"/>
  <c r="I2158" i="18"/>
  <c r="L2158" i="18" s="1"/>
  <c r="I2157" i="18"/>
  <c r="L2157" i="18" s="1"/>
  <c r="I2156" i="18"/>
  <c r="L2156" i="18" s="1"/>
  <c r="I2155" i="18"/>
  <c r="I2154" i="18"/>
  <c r="L2154" i="18" s="1"/>
  <c r="I2153" i="18"/>
  <c r="L2153" i="18" s="1"/>
  <c r="I2152" i="18"/>
  <c r="I2151" i="18"/>
  <c r="L2151" i="18" s="1"/>
  <c r="I2150" i="18"/>
  <c r="I2149" i="18"/>
  <c r="L2149" i="18" s="1"/>
  <c r="I2148" i="18"/>
  <c r="L2148" i="18" s="1"/>
  <c r="I2147" i="18"/>
  <c r="J2147" i="18" s="1"/>
  <c r="I2146" i="18"/>
  <c r="I2145" i="18"/>
  <c r="L2145" i="18" s="1"/>
  <c r="I2144" i="18"/>
  <c r="L2144" i="18" s="1"/>
  <c r="I2143" i="18"/>
  <c r="I2142" i="18"/>
  <c r="I2141" i="18"/>
  <c r="J2141" i="18" s="1"/>
  <c r="I2140" i="18"/>
  <c r="K2140" i="18" s="1"/>
  <c r="I2139" i="18"/>
  <c r="L2139" i="18" s="1"/>
  <c r="I2138" i="18"/>
  <c r="J2138" i="18" s="1"/>
  <c r="I2137" i="18"/>
  <c r="L2137" i="18" s="1"/>
  <c r="I2136" i="18"/>
  <c r="L2136" i="18" s="1"/>
  <c r="I2135" i="18"/>
  <c r="I2134" i="18"/>
  <c r="I2133" i="18"/>
  <c r="L2133" i="18" s="1"/>
  <c r="I2132" i="18"/>
  <c r="L2132" i="18" s="1"/>
  <c r="I2131" i="18"/>
  <c r="I2130" i="18"/>
  <c r="L2130" i="18" s="1"/>
  <c r="I2129" i="18"/>
  <c r="L2129" i="18" s="1"/>
  <c r="I2128" i="18"/>
  <c r="L2128" i="18" s="1"/>
  <c r="I2127" i="18"/>
  <c r="L2127" i="18" s="1"/>
  <c r="I2126" i="18"/>
  <c r="L2126" i="18" s="1"/>
  <c r="I2125" i="18"/>
  <c r="L2125" i="18" s="1"/>
  <c r="I2124" i="18"/>
  <c r="L2124" i="18" s="1"/>
  <c r="I2123" i="18"/>
  <c r="L2123" i="18" s="1"/>
  <c r="I2122" i="18"/>
  <c r="L2122" i="18" s="1"/>
  <c r="I2121" i="18"/>
  <c r="L2121" i="18" s="1"/>
  <c r="I2120" i="18"/>
  <c r="L2120" i="18" s="1"/>
  <c r="I2119" i="18"/>
  <c r="L2119" i="18" s="1"/>
  <c r="I2118" i="18"/>
  <c r="L2118" i="18" s="1"/>
  <c r="I2117" i="18"/>
  <c r="L2117" i="18" s="1"/>
  <c r="I2116" i="18"/>
  <c r="L2116" i="18" s="1"/>
  <c r="I2115" i="18"/>
  <c r="L2115" i="18" s="1"/>
  <c r="I2114" i="18"/>
  <c r="L2114" i="18" s="1"/>
  <c r="I2113" i="18"/>
  <c r="L2113" i="18" s="1"/>
  <c r="I2112" i="18"/>
  <c r="L2112" i="18" s="1"/>
  <c r="I2111" i="18"/>
  <c r="L2111" i="18" s="1"/>
  <c r="I2110" i="18"/>
  <c r="L2110" i="18" s="1"/>
  <c r="I2109" i="18"/>
  <c r="L2109" i="18" s="1"/>
  <c r="I2108" i="18"/>
  <c r="L2108" i="18" s="1"/>
  <c r="I2107" i="18"/>
  <c r="L2107" i="18" s="1"/>
  <c r="I2106" i="18"/>
  <c r="L2106" i="18" s="1"/>
  <c r="I2105" i="18"/>
  <c r="L2105" i="18" s="1"/>
  <c r="I2104" i="18"/>
  <c r="L2104" i="18" s="1"/>
  <c r="I2103" i="18"/>
  <c r="L2103" i="18" s="1"/>
  <c r="I2102" i="18"/>
  <c r="L2102" i="18" s="1"/>
  <c r="I2101" i="18"/>
  <c r="L2101" i="18" s="1"/>
  <c r="I2100" i="18"/>
  <c r="L2100" i="18" s="1"/>
  <c r="I2099" i="18"/>
  <c r="I2098" i="18"/>
  <c r="L2098" i="18" s="1"/>
  <c r="I2097" i="18"/>
  <c r="L2097" i="18" s="1"/>
  <c r="I2096" i="18"/>
  <c r="L2096" i="18" s="1"/>
  <c r="I2095" i="18"/>
  <c r="L2095" i="18" s="1"/>
  <c r="I2094" i="18"/>
  <c r="L2094" i="18" s="1"/>
  <c r="I2093" i="18"/>
  <c r="L2093" i="18" s="1"/>
  <c r="I2092" i="18"/>
  <c r="L2092" i="18" s="1"/>
  <c r="I2091" i="18"/>
  <c r="L2091" i="18" s="1"/>
  <c r="I2090" i="18"/>
  <c r="L2090" i="18" s="1"/>
  <c r="I2089" i="18"/>
  <c r="L2089" i="18" s="1"/>
  <c r="I2088" i="18"/>
  <c r="L2088" i="18" s="1"/>
  <c r="I2087" i="18"/>
  <c r="I2086" i="18"/>
  <c r="L2086" i="18" s="1"/>
  <c r="I2085" i="18"/>
  <c r="L2085" i="18" s="1"/>
  <c r="I2084" i="18"/>
  <c r="L2084" i="18" s="1"/>
  <c r="I2083" i="18"/>
  <c r="L2083" i="18" s="1"/>
  <c r="I2082" i="18"/>
  <c r="L2082" i="18" s="1"/>
  <c r="I2081" i="18"/>
  <c r="L2081" i="18" s="1"/>
  <c r="I2080" i="18"/>
  <c r="I2079" i="18"/>
  <c r="L2079" i="18" s="1"/>
  <c r="I2078" i="18"/>
  <c r="L2078" i="18" s="1"/>
  <c r="I2077" i="18"/>
  <c r="L2077" i="18" s="1"/>
  <c r="I2076" i="18"/>
  <c r="L2076" i="18" s="1"/>
  <c r="I2075" i="18"/>
  <c r="L2075" i="18" s="1"/>
  <c r="I2074" i="18"/>
  <c r="L2074" i="18" s="1"/>
  <c r="I2073" i="18"/>
  <c r="L2073" i="18" s="1"/>
  <c r="I2072" i="18"/>
  <c r="L2072" i="18" s="1"/>
  <c r="I2071" i="18"/>
  <c r="L2071" i="18" s="1"/>
  <c r="I2070" i="18"/>
  <c r="L2070" i="18" s="1"/>
  <c r="I2069" i="18"/>
  <c r="L2069" i="18" s="1"/>
  <c r="I2068" i="18"/>
  <c r="L2068" i="18" s="1"/>
  <c r="I2067" i="18"/>
  <c r="L2067" i="18" s="1"/>
  <c r="I2066" i="18"/>
  <c r="L2066" i="18" s="1"/>
  <c r="I2065" i="18"/>
  <c r="L2065" i="18" s="1"/>
  <c r="I2064" i="18"/>
  <c r="L2064" i="18" s="1"/>
  <c r="I2063" i="18"/>
  <c r="I2062" i="18"/>
  <c r="L2062" i="18" s="1"/>
  <c r="I2061" i="18"/>
  <c r="L2061" i="18" s="1"/>
  <c r="I2060" i="18"/>
  <c r="L2060" i="18" s="1"/>
  <c r="I2059" i="18"/>
  <c r="L2059" i="18" s="1"/>
  <c r="I2058" i="18"/>
  <c r="L2058" i="18" s="1"/>
  <c r="I2057" i="18"/>
  <c r="L2057" i="18" s="1"/>
  <c r="I2056" i="18"/>
  <c r="I2055" i="18"/>
  <c r="L2055" i="18" s="1"/>
  <c r="I2054" i="18"/>
  <c r="L2054" i="18" s="1"/>
  <c r="I2053" i="18"/>
  <c r="L2053" i="18" s="1"/>
  <c r="I2052" i="18"/>
  <c r="L2052" i="18" s="1"/>
  <c r="I2051" i="18"/>
  <c r="L2051" i="18" s="1"/>
  <c r="I2050" i="18"/>
  <c r="L2050" i="18" s="1"/>
  <c r="I2049" i="18"/>
  <c r="L2049" i="18" s="1"/>
  <c r="I2048" i="18"/>
  <c r="L2048" i="18" s="1"/>
  <c r="I2047" i="18"/>
  <c r="L2047" i="18" s="1"/>
  <c r="I2046" i="18"/>
  <c r="L2046" i="18" s="1"/>
  <c r="I2045" i="18"/>
  <c r="L2045" i="18" s="1"/>
  <c r="I2044" i="18"/>
  <c r="L2044" i="18" s="1"/>
  <c r="I2043" i="18"/>
  <c r="K2043" i="18" s="1"/>
  <c r="I2042" i="18"/>
  <c r="I2041" i="18"/>
  <c r="L2041" i="18" s="1"/>
  <c r="I2040" i="18"/>
  <c r="L2040" i="18" s="1"/>
  <c r="I2039" i="18"/>
  <c r="L2039" i="18" s="1"/>
  <c r="I2038" i="18"/>
  <c r="L2038" i="18" s="1"/>
  <c r="I2037" i="18"/>
  <c r="L2037" i="18" s="1"/>
  <c r="I2036" i="18"/>
  <c r="I2035" i="18"/>
  <c r="L2035" i="18" s="1"/>
  <c r="I2034" i="18"/>
  <c r="I2033" i="18"/>
  <c r="L2033" i="18" s="1"/>
  <c r="I2032" i="18"/>
  <c r="L2032" i="18" s="1"/>
  <c r="I2031" i="18"/>
  <c r="L2031" i="18" s="1"/>
  <c r="I2030" i="18"/>
  <c r="L2030" i="18" s="1"/>
  <c r="I2029" i="18"/>
  <c r="L2029" i="18" s="1"/>
  <c r="I2028" i="18"/>
  <c r="L2028" i="18" s="1"/>
  <c r="I2027" i="18"/>
  <c r="L2027" i="18" s="1"/>
  <c r="I2026" i="18"/>
  <c r="L2026" i="18" s="1"/>
  <c r="I2025" i="18"/>
  <c r="L2025" i="18" s="1"/>
  <c r="I2024" i="18"/>
  <c r="I2023" i="18"/>
  <c r="L2023" i="18" s="1"/>
  <c r="I2022" i="18"/>
  <c r="L2022" i="18" s="1"/>
  <c r="I2021" i="18"/>
  <c r="L2021" i="18" s="1"/>
  <c r="I2020" i="18"/>
  <c r="L2020" i="18" s="1"/>
  <c r="I2019" i="18"/>
  <c r="L2019" i="18" s="1"/>
  <c r="I2018" i="18"/>
  <c r="I2017" i="18"/>
  <c r="L2017" i="18" s="1"/>
  <c r="I2016" i="18"/>
  <c r="I2015" i="18"/>
  <c r="L2015" i="18" s="1"/>
  <c r="I2014" i="18"/>
  <c r="L2014" i="18" s="1"/>
  <c r="I2013" i="18"/>
  <c r="L2013" i="18" s="1"/>
  <c r="I2012" i="18"/>
  <c r="L2012" i="18" s="1"/>
  <c r="I2011" i="18"/>
  <c r="L2011" i="18" s="1"/>
  <c r="I2010" i="18"/>
  <c r="I2009" i="18"/>
  <c r="L2009" i="18" s="1"/>
  <c r="I2008" i="18"/>
  <c r="L2008" i="18" s="1"/>
  <c r="I2007" i="18"/>
  <c r="L2007" i="18" s="1"/>
  <c r="I2006" i="18"/>
  <c r="L2006" i="18" s="1"/>
  <c r="I2005" i="18"/>
  <c r="L2005" i="18" s="1"/>
  <c r="I2004" i="18"/>
  <c r="L2004" i="18" s="1"/>
  <c r="I2003" i="18"/>
  <c r="L2003" i="18" s="1"/>
  <c r="I2002" i="18"/>
  <c r="L2002" i="18" s="1"/>
  <c r="I2001" i="18"/>
  <c r="L2001" i="18" s="1"/>
  <c r="I2000" i="18"/>
  <c r="L2000" i="18" s="1"/>
  <c r="I1999" i="18"/>
  <c r="L1999" i="18" s="1"/>
  <c r="I1998" i="18"/>
  <c r="L1998" i="18" s="1"/>
  <c r="I1997" i="18"/>
  <c r="L1997" i="18" s="1"/>
  <c r="I1996" i="18"/>
  <c r="L1996" i="18" s="1"/>
  <c r="I1995" i="18"/>
  <c r="L1995" i="18" s="1"/>
  <c r="I1994" i="18"/>
  <c r="L1994" i="18" s="1"/>
  <c r="I1993" i="18"/>
  <c r="L1993" i="18" s="1"/>
  <c r="I1992" i="18"/>
  <c r="L1992" i="18" s="1"/>
  <c r="I1991" i="18"/>
  <c r="L1991" i="18" s="1"/>
  <c r="I1990" i="18"/>
  <c r="I1989" i="18"/>
  <c r="L1989" i="18" s="1"/>
  <c r="I1988" i="18"/>
  <c r="L1988" i="18" s="1"/>
  <c r="I1987" i="18"/>
  <c r="L1987" i="18" s="1"/>
  <c r="I1986" i="18"/>
  <c r="L1986" i="18" s="1"/>
  <c r="I1985" i="18"/>
  <c r="L1985" i="18" s="1"/>
  <c r="I1984" i="18"/>
  <c r="L1984" i="18" s="1"/>
  <c r="I1983" i="18"/>
  <c r="L1983" i="18" s="1"/>
  <c r="I1982" i="18"/>
  <c r="I1981" i="18"/>
  <c r="L1981" i="18" s="1"/>
  <c r="I1980" i="18"/>
  <c r="L1980" i="18" s="1"/>
  <c r="I1979" i="18"/>
  <c r="L1979" i="18" s="1"/>
  <c r="I1978" i="18"/>
  <c r="L1978" i="18" s="1"/>
  <c r="I1977" i="18"/>
  <c r="L1977" i="18" s="1"/>
  <c r="I1976" i="18"/>
  <c r="I1975" i="18"/>
  <c r="L1975" i="18" s="1"/>
  <c r="I1974" i="18"/>
  <c r="L1974" i="18" s="1"/>
  <c r="I1973" i="18"/>
  <c r="L1973" i="18" s="1"/>
  <c r="I1972" i="18"/>
  <c r="L1972" i="18" s="1"/>
  <c r="I1971" i="18"/>
  <c r="L1971" i="18" s="1"/>
  <c r="I1970" i="18"/>
  <c r="L1970" i="18" s="1"/>
  <c r="I1969" i="18"/>
  <c r="L1969" i="18" s="1"/>
  <c r="I1968" i="18"/>
  <c r="I1967" i="18"/>
  <c r="L1967" i="18" s="1"/>
  <c r="I1966" i="18"/>
  <c r="K1966" i="18" s="1"/>
  <c r="I1965" i="18"/>
  <c r="L1965" i="18" s="1"/>
  <c r="I1964" i="18"/>
  <c r="L1964" i="18" s="1"/>
  <c r="I1963" i="18"/>
  <c r="L1963" i="18" s="1"/>
  <c r="I1962" i="18"/>
  <c r="K1962" i="18" s="1"/>
  <c r="I1961" i="18"/>
  <c r="L1961" i="18" s="1"/>
  <c r="I1960" i="18"/>
  <c r="J1960" i="18" s="1"/>
  <c r="I1959" i="18"/>
  <c r="L1959" i="18" s="1"/>
  <c r="I1958" i="18"/>
  <c r="J1958" i="18" s="1"/>
  <c r="I1957" i="18"/>
  <c r="L1957" i="18" s="1"/>
  <c r="I1956" i="18"/>
  <c r="I1955" i="18"/>
  <c r="L1955" i="18" s="1"/>
  <c r="I1954" i="18"/>
  <c r="J1954" i="18" s="1"/>
  <c r="I1953" i="18"/>
  <c r="L1953" i="18" s="1"/>
  <c r="I1952" i="18"/>
  <c r="I1951" i="18"/>
  <c r="L1951" i="18" s="1"/>
  <c r="I1950" i="18"/>
  <c r="J1950" i="18" s="1"/>
  <c r="I1949" i="18"/>
  <c r="L1949" i="18" s="1"/>
  <c r="I1948" i="18"/>
  <c r="J1948" i="18" s="1"/>
  <c r="I1947" i="18"/>
  <c r="I1946" i="18"/>
  <c r="J1946" i="18" s="1"/>
  <c r="I1945" i="18"/>
  <c r="I1944" i="18"/>
  <c r="I1943" i="18"/>
  <c r="I1942" i="18"/>
  <c r="J1942" i="18" s="1"/>
  <c r="I1941" i="18"/>
  <c r="I1940" i="18"/>
  <c r="J1940" i="18" s="1"/>
  <c r="I1939" i="18"/>
  <c r="I1938" i="18"/>
  <c r="J1938" i="18" s="1"/>
  <c r="I1937" i="18"/>
  <c r="I1936" i="18"/>
  <c r="I1935" i="18"/>
  <c r="I1934" i="18"/>
  <c r="J1934" i="18" s="1"/>
  <c r="I1933" i="18"/>
  <c r="L1933" i="18" s="1"/>
  <c r="I1932" i="18"/>
  <c r="J1932" i="18" s="1"/>
  <c r="I1931" i="18"/>
  <c r="K1931" i="18" s="1"/>
  <c r="I1930" i="18"/>
  <c r="J1930" i="18" s="1"/>
  <c r="I1929" i="18"/>
  <c r="K1929" i="18" s="1"/>
  <c r="I1928" i="18"/>
  <c r="J1928" i="18" s="1"/>
  <c r="I1927" i="18"/>
  <c r="K1927" i="18" s="1"/>
  <c r="I1926" i="18"/>
  <c r="I1925" i="18"/>
  <c r="I1924" i="18"/>
  <c r="J1924" i="18" s="1"/>
  <c r="I1923" i="18"/>
  <c r="K1923" i="18" s="1"/>
  <c r="I1922" i="18"/>
  <c r="J1922" i="18" s="1"/>
  <c r="I1921" i="18"/>
  <c r="K1921" i="18" s="1"/>
  <c r="I1920" i="18"/>
  <c r="J1920" i="18" s="1"/>
  <c r="I1919" i="18"/>
  <c r="K1919" i="18" s="1"/>
  <c r="I1918" i="18"/>
  <c r="L1918" i="18" s="1"/>
  <c r="I1917" i="18"/>
  <c r="K1917" i="18" s="1"/>
  <c r="I1916" i="18"/>
  <c r="J1916" i="18" s="1"/>
  <c r="I1915" i="18"/>
  <c r="K1915" i="18" s="1"/>
  <c r="I1914" i="18"/>
  <c r="J1914" i="18" s="1"/>
  <c r="I1913" i="18"/>
  <c r="L1913" i="18" s="1"/>
  <c r="I1912" i="18"/>
  <c r="J1912" i="18" s="1"/>
  <c r="I1911" i="18"/>
  <c r="L1911" i="18" s="1"/>
  <c r="I1910" i="18"/>
  <c r="J1910" i="18" s="1"/>
  <c r="I1909" i="18"/>
  <c r="L1909" i="18" s="1"/>
  <c r="I1908" i="18"/>
  <c r="I1907" i="18"/>
  <c r="L1907" i="18" s="1"/>
  <c r="I1906" i="18"/>
  <c r="J1906" i="18" s="1"/>
  <c r="I1905" i="18"/>
  <c r="J1905" i="18" s="1"/>
  <c r="I1904" i="18"/>
  <c r="L1904" i="18" s="1"/>
  <c r="I1903" i="18"/>
  <c r="L1903" i="18" s="1"/>
  <c r="I1902" i="18"/>
  <c r="L1902" i="18" s="1"/>
  <c r="I1901" i="18"/>
  <c r="I1900" i="18"/>
  <c r="L1900" i="18" s="1"/>
  <c r="I1899" i="18"/>
  <c r="I1898" i="18"/>
  <c r="L1898" i="18" s="1"/>
  <c r="I1897" i="18"/>
  <c r="L1897" i="18" s="1"/>
  <c r="I1896" i="18"/>
  <c r="L1896" i="18" s="1"/>
  <c r="I1895" i="18"/>
  <c r="L1895" i="18" s="1"/>
  <c r="I1894" i="18"/>
  <c r="I1893" i="18"/>
  <c r="J1893" i="18" s="1"/>
  <c r="I1892" i="18"/>
  <c r="L1892" i="18" s="1"/>
  <c r="I1891" i="18"/>
  <c r="K1891" i="18" s="1"/>
  <c r="I1890" i="18"/>
  <c r="L1890" i="18" s="1"/>
  <c r="I1889" i="18"/>
  <c r="K1889" i="18" s="1"/>
  <c r="I1888" i="18"/>
  <c r="L1888" i="18" s="1"/>
  <c r="I1887" i="18"/>
  <c r="L1887" i="18" s="1"/>
  <c r="I1886" i="18"/>
  <c r="J1886" i="18" s="1"/>
  <c r="I1885" i="18"/>
  <c r="L1885" i="18" s="1"/>
  <c r="I1884" i="18"/>
  <c r="L1884" i="18" s="1"/>
  <c r="I1883" i="18"/>
  <c r="I1882" i="18"/>
  <c r="J1882" i="18" s="1"/>
  <c r="I1881" i="18"/>
  <c r="K1881" i="18" s="1"/>
  <c r="I1880" i="18"/>
  <c r="L1880" i="18" s="1"/>
  <c r="I1879" i="18"/>
  <c r="L1879" i="18" s="1"/>
  <c r="I1878" i="18"/>
  <c r="L1878" i="18" s="1"/>
  <c r="I1877" i="18"/>
  <c r="I1876" i="18"/>
  <c r="L1876" i="18" s="1"/>
  <c r="I1875" i="18"/>
  <c r="I1874" i="18"/>
  <c r="K1874" i="18" s="1"/>
  <c r="I1873" i="18"/>
  <c r="L1873" i="18" s="1"/>
  <c r="I1872" i="18"/>
  <c r="L1872" i="18" s="1"/>
  <c r="I1871" i="18"/>
  <c r="I1870" i="18"/>
  <c r="I1869" i="18"/>
  <c r="L1869" i="18" s="1"/>
  <c r="I1868" i="18"/>
  <c r="I1867" i="18"/>
  <c r="L1867" i="18" s="1"/>
  <c r="I1866" i="18"/>
  <c r="I1865" i="18"/>
  <c r="L1865" i="18" s="1"/>
  <c r="I1864" i="18"/>
  <c r="J1864" i="18" s="1"/>
  <c r="I1863" i="18"/>
  <c r="L1863" i="18" s="1"/>
  <c r="I1862" i="18"/>
  <c r="J1862" i="18" s="1"/>
  <c r="I1861" i="18"/>
  <c r="L1861" i="18" s="1"/>
  <c r="I1860" i="18"/>
  <c r="K1860" i="18" s="1"/>
  <c r="I1859" i="18"/>
  <c r="L1859" i="18" s="1"/>
  <c r="I1858" i="18"/>
  <c r="I1857" i="18"/>
  <c r="L1857" i="18" s="1"/>
  <c r="I1856" i="18"/>
  <c r="I1855" i="18"/>
  <c r="L1855" i="18" s="1"/>
  <c r="I1854" i="18"/>
  <c r="I1853" i="18"/>
  <c r="L1853" i="18" s="1"/>
  <c r="I1852" i="18"/>
  <c r="I1851" i="18"/>
  <c r="L1851" i="18" s="1"/>
  <c r="I1850" i="18"/>
  <c r="J1850" i="18" s="1"/>
  <c r="I1849" i="18"/>
  <c r="L1849" i="18" s="1"/>
  <c r="I1848" i="18"/>
  <c r="K1848" i="18" s="1"/>
  <c r="I1847" i="18"/>
  <c r="L1847" i="18" s="1"/>
  <c r="I1846" i="18"/>
  <c r="J1846" i="18" s="1"/>
  <c r="I1845" i="18"/>
  <c r="L1845" i="18" s="1"/>
  <c r="I1844" i="18"/>
  <c r="I1843" i="18"/>
  <c r="L1843" i="18" s="1"/>
  <c r="I1842" i="18"/>
  <c r="I1841" i="18"/>
  <c r="L1841" i="18" s="1"/>
  <c r="I1840" i="18"/>
  <c r="J1840" i="18" s="1"/>
  <c r="I1839" i="18"/>
  <c r="L1839" i="18" s="1"/>
  <c r="I1838" i="18"/>
  <c r="J1838" i="18" s="1"/>
  <c r="I1837" i="18"/>
  <c r="L1837" i="18" s="1"/>
  <c r="I1836" i="18"/>
  <c r="K1836" i="18" s="1"/>
  <c r="I1835" i="18"/>
  <c r="L1835" i="18" s="1"/>
  <c r="I1834" i="18"/>
  <c r="J1834" i="18" s="1"/>
  <c r="I1833" i="18"/>
  <c r="L1833" i="18" s="1"/>
  <c r="I1832" i="18"/>
  <c r="I1831" i="18"/>
  <c r="L1831" i="18" s="1"/>
  <c r="I1830" i="18"/>
  <c r="K1830" i="18" s="1"/>
  <c r="I1829" i="18"/>
  <c r="L1829" i="18" s="1"/>
  <c r="I1828" i="18"/>
  <c r="J1828" i="18" s="1"/>
  <c r="I1827" i="18"/>
  <c r="L1827" i="18" s="1"/>
  <c r="I1826" i="18"/>
  <c r="I1825" i="18"/>
  <c r="L1825" i="18" s="1"/>
  <c r="I1824" i="18"/>
  <c r="K1824" i="18" s="1"/>
  <c r="I1823" i="18"/>
  <c r="L1823" i="18" s="1"/>
  <c r="I1822" i="18"/>
  <c r="J1822" i="18" s="1"/>
  <c r="I1821" i="18"/>
  <c r="L1821" i="18" s="1"/>
  <c r="I1820" i="18"/>
  <c r="J1820" i="18" s="1"/>
  <c r="I1819" i="18"/>
  <c r="L1819" i="18" s="1"/>
  <c r="I1818" i="18"/>
  <c r="I1817" i="18"/>
  <c r="L1817" i="18" s="1"/>
  <c r="I1816" i="18"/>
  <c r="J1816" i="18" s="1"/>
  <c r="I1815" i="18"/>
  <c r="L1815" i="18" s="1"/>
  <c r="I1814" i="18"/>
  <c r="I1813" i="18"/>
  <c r="L1813" i="18" s="1"/>
  <c r="I1812" i="18"/>
  <c r="K1812" i="18" s="1"/>
  <c r="I1811" i="18"/>
  <c r="L1811" i="18" s="1"/>
  <c r="I1810" i="18"/>
  <c r="I1809" i="18"/>
  <c r="L1809" i="18" s="1"/>
  <c r="I1808" i="18"/>
  <c r="J1808" i="18" s="1"/>
  <c r="I1807" i="18"/>
  <c r="L1807" i="18" s="1"/>
  <c r="I1806" i="18"/>
  <c r="J1806" i="18" s="1"/>
  <c r="I1805" i="18"/>
  <c r="L1805" i="18" s="1"/>
  <c r="I1804" i="18"/>
  <c r="L1804" i="18" s="1"/>
  <c r="I1803" i="18"/>
  <c r="L1803" i="18" s="1"/>
  <c r="I1802" i="18"/>
  <c r="J1802" i="18" s="1"/>
  <c r="I1801" i="18"/>
  <c r="L1801" i="18" s="1"/>
  <c r="I1800" i="18"/>
  <c r="K1800" i="18" s="1"/>
  <c r="I1799" i="18"/>
  <c r="L1799" i="18" s="1"/>
  <c r="I1798" i="18"/>
  <c r="J1798" i="18" s="1"/>
  <c r="I1797" i="18"/>
  <c r="L1797" i="18" s="1"/>
  <c r="I1796" i="18"/>
  <c r="J1796" i="18" s="1"/>
  <c r="I1795" i="18"/>
  <c r="L1795" i="18" s="1"/>
  <c r="I1794" i="18"/>
  <c r="I1793" i="18"/>
  <c r="L1793" i="18" s="1"/>
  <c r="I1792" i="18"/>
  <c r="I1791" i="18"/>
  <c r="L1791" i="18" s="1"/>
  <c r="I1790" i="18"/>
  <c r="J1790" i="18" s="1"/>
  <c r="I1789" i="18"/>
  <c r="L1789" i="18" s="1"/>
  <c r="I1788" i="18"/>
  <c r="J1788" i="18" s="1"/>
  <c r="I1787" i="18"/>
  <c r="L1787" i="18" s="1"/>
  <c r="I1786" i="18"/>
  <c r="J1786" i="18" s="1"/>
  <c r="I1785" i="18"/>
  <c r="L1785" i="18" s="1"/>
  <c r="I1784" i="18"/>
  <c r="I1783" i="18"/>
  <c r="L1783" i="18" s="1"/>
  <c r="I1782" i="18"/>
  <c r="J1782" i="18" s="1"/>
  <c r="I1781" i="18"/>
  <c r="L1781" i="18" s="1"/>
  <c r="I1780" i="18"/>
  <c r="J1780" i="18" s="1"/>
  <c r="I1779" i="18"/>
  <c r="L1779" i="18" s="1"/>
  <c r="I1778" i="18"/>
  <c r="J1778" i="18" s="1"/>
  <c r="I1777" i="18"/>
  <c r="L1777" i="18" s="1"/>
  <c r="I1776" i="18"/>
  <c r="J1776" i="18" s="1"/>
  <c r="I1775" i="18"/>
  <c r="L1775" i="18" s="1"/>
  <c r="I1774" i="18"/>
  <c r="I1773" i="18"/>
  <c r="L1773" i="18" s="1"/>
  <c r="I1772" i="18"/>
  <c r="J1772" i="18" s="1"/>
  <c r="I1771" i="18"/>
  <c r="L1771" i="18" s="1"/>
  <c r="I1770" i="18"/>
  <c r="J1770" i="18" s="1"/>
  <c r="I1769" i="18"/>
  <c r="L1769" i="18" s="1"/>
  <c r="I1768" i="18"/>
  <c r="L1768" i="18" s="1"/>
  <c r="I1767" i="18"/>
  <c r="L1767" i="18" s="1"/>
  <c r="I1766" i="18"/>
  <c r="J1766" i="18" s="1"/>
  <c r="I1765" i="18"/>
  <c r="L1765" i="18" s="1"/>
  <c r="I1764" i="18"/>
  <c r="L1764" i="18" s="1"/>
  <c r="I1763" i="18"/>
  <c r="L1763" i="18" s="1"/>
  <c r="I1762" i="18"/>
  <c r="J1762" i="18" s="1"/>
  <c r="I1761" i="18"/>
  <c r="L1761" i="18" s="1"/>
  <c r="I1760" i="18"/>
  <c r="J1760" i="18" s="1"/>
  <c r="I1759" i="18"/>
  <c r="L1759" i="18" s="1"/>
  <c r="I1758" i="18"/>
  <c r="J1758" i="18" s="1"/>
  <c r="I1757" i="18"/>
  <c r="L1757" i="18" s="1"/>
  <c r="I1756" i="18"/>
  <c r="J1756" i="18" s="1"/>
  <c r="I1755" i="18"/>
  <c r="L1755" i="18" s="1"/>
  <c r="I1754" i="18"/>
  <c r="J1754" i="18" s="1"/>
  <c r="I1753" i="18"/>
  <c r="L1753" i="18" s="1"/>
  <c r="I1752" i="18"/>
  <c r="J1752" i="18" s="1"/>
  <c r="I1751" i="18"/>
  <c r="L1751" i="18" s="1"/>
  <c r="I1750" i="18"/>
  <c r="I1749" i="18"/>
  <c r="L1749" i="18" s="1"/>
  <c r="I1748" i="18"/>
  <c r="J1748" i="18" s="1"/>
  <c r="I1747" i="18"/>
  <c r="L1747" i="18" s="1"/>
  <c r="I1746" i="18"/>
  <c r="I1745" i="18"/>
  <c r="L1745" i="18" s="1"/>
  <c r="I1744" i="18"/>
  <c r="I1743" i="18"/>
  <c r="L1743" i="18" s="1"/>
  <c r="I1742" i="18"/>
  <c r="J1742" i="18" s="1"/>
  <c r="I1741" i="18"/>
  <c r="L1741" i="18" s="1"/>
  <c r="I1740" i="18"/>
  <c r="J1740" i="18" s="1"/>
  <c r="I1739" i="18"/>
  <c r="L1739" i="18" s="1"/>
  <c r="I1738" i="18"/>
  <c r="J1738" i="18" s="1"/>
  <c r="I1737" i="18"/>
  <c r="L1737" i="18" s="1"/>
  <c r="I1736" i="18"/>
  <c r="J1736" i="18" s="1"/>
  <c r="I1735" i="18"/>
  <c r="L1735" i="18" s="1"/>
  <c r="I1734" i="18"/>
  <c r="J1734" i="18" s="1"/>
  <c r="I1733" i="18"/>
  <c r="L1733" i="18" s="1"/>
  <c r="I1732" i="18"/>
  <c r="J1732" i="18" s="1"/>
  <c r="I1731" i="18"/>
  <c r="L1731" i="18" s="1"/>
  <c r="I1730" i="18"/>
  <c r="J1730" i="18" s="1"/>
  <c r="I1729" i="18"/>
  <c r="L1729" i="18" s="1"/>
  <c r="I1728" i="18"/>
  <c r="J1728" i="18" s="1"/>
  <c r="I1727" i="18"/>
  <c r="L1727" i="18" s="1"/>
  <c r="I1726" i="18"/>
  <c r="J1726" i="18" s="1"/>
  <c r="I1725" i="18"/>
  <c r="L1725" i="18" s="1"/>
  <c r="I1724" i="18"/>
  <c r="J1724" i="18" s="1"/>
  <c r="I1723" i="18"/>
  <c r="L1723" i="18" s="1"/>
  <c r="I1722" i="18"/>
  <c r="J1722" i="18" s="1"/>
  <c r="I1721" i="18"/>
  <c r="L1721" i="18" s="1"/>
  <c r="I1720" i="18"/>
  <c r="J1720" i="18" s="1"/>
  <c r="I1719" i="18"/>
  <c r="L1719" i="18" s="1"/>
  <c r="I1718" i="18"/>
  <c r="J1718" i="18" s="1"/>
  <c r="I1717" i="18"/>
  <c r="L1717" i="18" s="1"/>
  <c r="I1716" i="18"/>
  <c r="J1716" i="18" s="1"/>
  <c r="I1715" i="18"/>
  <c r="I1714" i="18"/>
  <c r="J1714" i="18" s="1"/>
  <c r="I1713" i="18"/>
  <c r="I1712" i="18"/>
  <c r="J1712" i="18" s="1"/>
  <c r="I1711" i="18"/>
  <c r="I1710" i="18"/>
  <c r="J1710" i="18" s="1"/>
  <c r="I1709" i="18"/>
  <c r="I1708" i="18"/>
  <c r="J1708" i="18" s="1"/>
  <c r="I1707" i="18"/>
  <c r="I1706" i="18"/>
  <c r="J1706" i="18" s="1"/>
  <c r="I1705" i="18"/>
  <c r="I1704" i="18"/>
  <c r="J1704" i="18" s="1"/>
  <c r="I1703" i="18"/>
  <c r="I1702" i="18"/>
  <c r="J1702" i="18" s="1"/>
  <c r="I1701" i="18"/>
  <c r="I1700" i="18"/>
  <c r="J1700" i="18" s="1"/>
  <c r="I1699" i="18"/>
  <c r="I1698" i="18"/>
  <c r="J1698" i="18" s="1"/>
  <c r="I1697" i="18"/>
  <c r="I1696" i="18"/>
  <c r="J1696" i="18" s="1"/>
  <c r="I1695" i="18"/>
  <c r="I1694" i="18"/>
  <c r="J1694" i="18" s="1"/>
  <c r="I1693" i="18"/>
  <c r="I1692" i="18"/>
  <c r="J1692" i="18" s="1"/>
  <c r="I1691" i="18"/>
  <c r="I1690" i="18"/>
  <c r="J1690" i="18" s="1"/>
  <c r="I1689" i="18"/>
  <c r="I1688" i="18"/>
  <c r="J1688" i="18" s="1"/>
  <c r="I1687" i="18"/>
  <c r="I1686" i="18"/>
  <c r="J1686" i="18" s="1"/>
  <c r="I1685" i="18"/>
  <c r="I1684" i="18"/>
  <c r="I1683" i="18"/>
  <c r="I1682" i="18"/>
  <c r="J1682" i="18" s="1"/>
  <c r="I1681" i="18"/>
  <c r="I1680" i="18"/>
  <c r="J1680" i="18" s="1"/>
  <c r="I1679" i="18"/>
  <c r="I1678" i="18"/>
  <c r="J1678" i="18" s="1"/>
  <c r="I1677" i="18"/>
  <c r="I1676" i="18"/>
  <c r="J1676" i="18" s="1"/>
  <c r="I1675" i="18"/>
  <c r="I1674" i="18"/>
  <c r="J1674" i="18" s="1"/>
  <c r="I1673" i="18"/>
  <c r="I1672" i="18"/>
  <c r="J1672" i="18" s="1"/>
  <c r="I1671" i="18"/>
  <c r="I1670" i="18"/>
  <c r="J1670" i="18" s="1"/>
  <c r="I1669" i="18"/>
  <c r="I1668" i="18"/>
  <c r="J1668" i="18" s="1"/>
  <c r="I1667" i="18"/>
  <c r="I1666" i="18"/>
  <c r="J1666" i="18" s="1"/>
  <c r="I1665" i="18"/>
  <c r="I1664" i="18"/>
  <c r="J1664" i="18" s="1"/>
  <c r="I1663" i="18"/>
  <c r="I1662" i="18"/>
  <c r="J1662" i="18" s="1"/>
  <c r="I1661" i="18"/>
  <c r="I1660" i="18"/>
  <c r="J1660" i="18" s="1"/>
  <c r="I1659" i="18"/>
  <c r="I1658" i="18"/>
  <c r="J1658" i="18" s="1"/>
  <c r="I1657" i="18"/>
  <c r="I1656" i="18"/>
  <c r="J1656" i="18" s="1"/>
  <c r="I1655" i="18"/>
  <c r="I1654" i="18"/>
  <c r="J1654" i="18" s="1"/>
  <c r="I1653" i="18"/>
  <c r="I1652" i="18"/>
  <c r="J1652" i="18" s="1"/>
  <c r="I1651" i="18"/>
  <c r="I1650" i="18"/>
  <c r="J1650" i="18" s="1"/>
  <c r="I1649" i="18"/>
  <c r="L1649" i="18" s="1"/>
  <c r="I1648" i="18"/>
  <c r="J1648" i="18" s="1"/>
  <c r="I1647" i="18"/>
  <c r="L1647" i="18" s="1"/>
  <c r="I1646" i="18"/>
  <c r="J1646" i="18" s="1"/>
  <c r="I1645" i="18"/>
  <c r="I1644" i="18"/>
  <c r="J1644" i="18" s="1"/>
  <c r="I1643" i="18"/>
  <c r="I1642" i="18"/>
  <c r="J1642" i="18" s="1"/>
  <c r="I1641" i="18"/>
  <c r="L1641" i="18" s="1"/>
  <c r="I1640" i="18"/>
  <c r="J1640" i="18" s="1"/>
  <c r="I1639" i="18"/>
  <c r="L1639" i="18" s="1"/>
  <c r="I1638" i="18"/>
  <c r="J1638" i="18" s="1"/>
  <c r="I1637" i="18"/>
  <c r="I1636" i="18"/>
  <c r="J1636" i="18" s="1"/>
  <c r="I1635" i="18"/>
  <c r="I1634" i="18"/>
  <c r="J1634" i="18" s="1"/>
  <c r="I1633" i="18"/>
  <c r="L1633" i="18" s="1"/>
  <c r="I1632" i="18"/>
  <c r="J1632" i="18" s="1"/>
  <c r="I1631" i="18"/>
  <c r="L1631" i="18" s="1"/>
  <c r="I1630" i="18"/>
  <c r="J1630" i="18" s="1"/>
  <c r="I1629" i="18"/>
  <c r="I1628" i="18"/>
  <c r="J1628" i="18" s="1"/>
  <c r="I1627" i="18"/>
  <c r="I1626" i="18"/>
  <c r="J1626" i="18" s="1"/>
  <c r="I1625" i="18"/>
  <c r="J1625" i="18" s="1"/>
  <c r="I1624" i="18"/>
  <c r="J1624" i="18" s="1"/>
  <c r="I1623" i="18"/>
  <c r="J1623" i="18" s="1"/>
  <c r="I1622" i="18"/>
  <c r="J1622" i="18" s="1"/>
  <c r="I1621" i="18"/>
  <c r="J1621" i="18" s="1"/>
  <c r="I1620" i="18"/>
  <c r="J1620" i="18" s="1"/>
  <c r="I1619" i="18"/>
  <c r="J1619" i="18" s="1"/>
  <c r="I1618" i="18"/>
  <c r="J1618" i="18" s="1"/>
  <c r="I1617" i="18"/>
  <c r="I1616" i="18"/>
  <c r="J1616" i="18" s="1"/>
  <c r="I1615" i="18"/>
  <c r="J1615" i="18" s="1"/>
  <c r="I1614" i="18"/>
  <c r="J1614" i="18" s="1"/>
  <c r="I1613" i="18"/>
  <c r="J1613" i="18" s="1"/>
  <c r="I1612" i="18"/>
  <c r="J1612" i="18" s="1"/>
  <c r="I1611" i="18"/>
  <c r="J1611" i="18" s="1"/>
  <c r="I1610" i="18"/>
  <c r="J1610" i="18" s="1"/>
  <c r="I1609" i="18"/>
  <c r="J1609" i="18" s="1"/>
  <c r="I1608" i="18"/>
  <c r="J1608" i="18" s="1"/>
  <c r="I1607" i="18"/>
  <c r="J1607" i="18" s="1"/>
  <c r="I1606" i="18"/>
  <c r="J1606" i="18" s="1"/>
  <c r="I1605" i="18"/>
  <c r="J1605" i="18" s="1"/>
  <c r="I1604" i="18"/>
  <c r="J1604" i="18" s="1"/>
  <c r="I1603" i="18"/>
  <c r="J1603" i="18" s="1"/>
  <c r="I1602" i="18"/>
  <c r="J1602" i="18" s="1"/>
  <c r="I1601" i="18"/>
  <c r="J1601" i="18" s="1"/>
  <c r="I1600" i="18"/>
  <c r="J1600" i="18" s="1"/>
  <c r="I1599" i="18"/>
  <c r="J1599" i="18" s="1"/>
  <c r="I1598" i="18"/>
  <c r="J1598" i="18" s="1"/>
  <c r="I1597" i="18"/>
  <c r="J1597" i="18" s="1"/>
  <c r="I1596" i="18"/>
  <c r="J1596" i="18" s="1"/>
  <c r="I1595" i="18"/>
  <c r="J1595" i="18" s="1"/>
  <c r="I1594" i="18"/>
  <c r="J1594" i="18" s="1"/>
  <c r="I1593" i="18"/>
  <c r="J1593" i="18" s="1"/>
  <c r="I1592" i="18"/>
  <c r="J1592" i="18" s="1"/>
  <c r="I1591" i="18"/>
  <c r="J1591" i="18" s="1"/>
  <c r="I1590" i="18"/>
  <c r="J1590" i="18" s="1"/>
  <c r="I1589" i="18"/>
  <c r="J1589" i="18" s="1"/>
  <c r="I1588" i="18"/>
  <c r="J1588" i="18" s="1"/>
  <c r="I1587" i="18"/>
  <c r="J1587" i="18" s="1"/>
  <c r="I1586" i="18"/>
  <c r="J1586" i="18" s="1"/>
  <c r="I1585" i="18"/>
  <c r="J1585" i="18" s="1"/>
  <c r="I1584" i="18"/>
  <c r="J1584" i="18" s="1"/>
  <c r="I1583" i="18"/>
  <c r="J1583" i="18" s="1"/>
  <c r="I1582" i="18"/>
  <c r="J1582" i="18" s="1"/>
  <c r="I1581" i="18"/>
  <c r="J1581" i="18" s="1"/>
  <c r="I1580" i="18"/>
  <c r="J1580" i="18" s="1"/>
  <c r="I1579" i="18"/>
  <c r="J1579" i="18" s="1"/>
  <c r="I1578" i="18"/>
  <c r="J1578" i="18" s="1"/>
  <c r="I1577" i="18"/>
  <c r="L1577" i="18" s="1"/>
  <c r="I1576" i="18"/>
  <c r="J1576" i="18" s="1"/>
  <c r="I1575" i="18"/>
  <c r="L1575" i="18" s="1"/>
  <c r="I1574" i="18"/>
  <c r="J1574" i="18" s="1"/>
  <c r="I1573" i="18"/>
  <c r="L1573" i="18" s="1"/>
  <c r="I1572" i="18"/>
  <c r="J1572" i="18" s="1"/>
  <c r="I1571" i="18"/>
  <c r="L1571" i="18" s="1"/>
  <c r="I1570" i="18"/>
  <c r="J1570" i="18" s="1"/>
  <c r="I1569" i="18"/>
  <c r="L1569" i="18" s="1"/>
  <c r="I1568" i="18"/>
  <c r="J1568" i="18" s="1"/>
  <c r="I1567" i="18"/>
  <c r="L1567" i="18" s="1"/>
  <c r="I1566" i="18"/>
  <c r="J1566" i="18" s="1"/>
  <c r="I1565" i="18"/>
  <c r="L1565" i="18" s="1"/>
  <c r="I1564" i="18"/>
  <c r="J1564" i="18" s="1"/>
  <c r="I1563" i="18"/>
  <c r="L1563" i="18" s="1"/>
  <c r="I1562" i="18"/>
  <c r="J1562" i="18" s="1"/>
  <c r="I1561" i="18"/>
  <c r="L1561" i="18" s="1"/>
  <c r="I1560" i="18"/>
  <c r="J1560" i="18" s="1"/>
  <c r="I1559" i="18"/>
  <c r="L1559" i="18" s="1"/>
  <c r="I1558" i="18"/>
  <c r="J1558" i="18" s="1"/>
  <c r="I1557" i="18"/>
  <c r="L1557" i="18" s="1"/>
  <c r="I1556" i="18"/>
  <c r="J1556" i="18" s="1"/>
  <c r="I1555" i="18"/>
  <c r="L1555" i="18" s="1"/>
  <c r="I1554" i="18"/>
  <c r="J1554" i="18" s="1"/>
  <c r="I1553" i="18"/>
  <c r="L1553" i="18" s="1"/>
  <c r="I1552" i="18"/>
  <c r="I1551" i="18"/>
  <c r="L1551" i="18" s="1"/>
  <c r="I1550" i="18"/>
  <c r="J1550" i="18" s="1"/>
  <c r="I1549" i="18"/>
  <c r="L1549" i="18" s="1"/>
  <c r="I1548" i="18"/>
  <c r="J1548" i="18" s="1"/>
  <c r="I1547" i="18"/>
  <c r="L1547" i="18" s="1"/>
  <c r="I1546" i="18"/>
  <c r="J1546" i="18" s="1"/>
  <c r="I1545" i="18"/>
  <c r="L1545" i="18" s="1"/>
  <c r="I1544" i="18"/>
  <c r="J1544" i="18" s="1"/>
  <c r="I1543" i="18"/>
  <c r="L1543" i="18" s="1"/>
  <c r="I1542" i="18"/>
  <c r="J1542" i="18" s="1"/>
  <c r="I1541" i="18"/>
  <c r="L1541" i="18" s="1"/>
  <c r="I1540" i="18"/>
  <c r="J1540" i="18" s="1"/>
  <c r="I1539" i="18"/>
  <c r="L1539" i="18" s="1"/>
  <c r="I1538" i="18"/>
  <c r="I1537" i="18"/>
  <c r="L1537" i="18" s="1"/>
  <c r="I1536" i="18"/>
  <c r="J1536" i="18" s="1"/>
  <c r="I1535" i="18"/>
  <c r="L1535" i="18" s="1"/>
  <c r="I1534" i="18"/>
  <c r="J1534" i="18" s="1"/>
  <c r="I1533" i="18"/>
  <c r="L1533" i="18" s="1"/>
  <c r="I1532" i="18"/>
  <c r="J1532" i="18" s="1"/>
  <c r="I1531" i="18"/>
  <c r="L1531" i="18" s="1"/>
  <c r="I1530" i="18"/>
  <c r="J1530" i="18" s="1"/>
  <c r="I1529" i="18"/>
  <c r="L1529" i="18" s="1"/>
  <c r="I1528" i="18"/>
  <c r="J1528" i="18" s="1"/>
  <c r="I1527" i="18"/>
  <c r="I1526" i="18"/>
  <c r="J1526" i="18" s="1"/>
  <c r="I1525" i="18"/>
  <c r="L1525" i="18" s="1"/>
  <c r="I1524" i="18"/>
  <c r="J1524" i="18" s="1"/>
  <c r="I1523" i="18"/>
  <c r="L1523" i="18" s="1"/>
  <c r="I1522" i="18"/>
  <c r="J1522" i="18" s="1"/>
  <c r="I1521" i="18"/>
  <c r="L1521" i="18" s="1"/>
  <c r="I1520" i="18"/>
  <c r="J1520" i="18" s="1"/>
  <c r="I1519" i="18"/>
  <c r="L1519" i="18" s="1"/>
  <c r="I1518" i="18"/>
  <c r="J1518" i="18" s="1"/>
  <c r="I1517" i="18"/>
  <c r="L1517" i="18" s="1"/>
  <c r="I1516" i="18"/>
  <c r="J1516" i="18" s="1"/>
  <c r="I1515" i="18"/>
  <c r="L1515" i="18" s="1"/>
  <c r="I1514" i="18"/>
  <c r="J1514" i="18" s="1"/>
  <c r="I1513" i="18"/>
  <c r="L1513" i="18" s="1"/>
  <c r="I1512" i="18"/>
  <c r="J1512" i="18" s="1"/>
  <c r="I1511" i="18"/>
  <c r="L1511" i="18" s="1"/>
  <c r="I1510" i="18"/>
  <c r="J1510" i="18" s="1"/>
  <c r="I1509" i="18"/>
  <c r="L1509" i="18" s="1"/>
  <c r="I1508" i="18"/>
  <c r="J1508" i="18" s="1"/>
  <c r="I1507" i="18"/>
  <c r="L1507" i="18" s="1"/>
  <c r="I1506" i="18"/>
  <c r="J1506" i="18" s="1"/>
  <c r="I1505" i="18"/>
  <c r="L1505" i="18" s="1"/>
  <c r="I1504" i="18"/>
  <c r="J1504" i="18" s="1"/>
  <c r="I1503" i="18"/>
  <c r="L1503" i="18" s="1"/>
  <c r="I1502" i="18"/>
  <c r="J1502" i="18" s="1"/>
  <c r="I1501" i="18"/>
  <c r="L1501" i="18" s="1"/>
  <c r="I1500" i="18"/>
  <c r="J1500" i="18" s="1"/>
  <c r="I1499" i="18"/>
  <c r="L1499" i="18" s="1"/>
  <c r="I1498" i="18"/>
  <c r="J1498" i="18" s="1"/>
  <c r="I1497" i="18"/>
  <c r="L1497" i="18" s="1"/>
  <c r="I1496" i="18"/>
  <c r="J1496" i="18" s="1"/>
  <c r="I1495" i="18"/>
  <c r="L1495" i="18" s="1"/>
  <c r="I1494" i="18"/>
  <c r="J1494" i="18" s="1"/>
  <c r="I1493" i="18"/>
  <c r="L1493" i="18" s="1"/>
  <c r="I1492" i="18"/>
  <c r="J1492" i="18" s="1"/>
  <c r="I1491" i="18"/>
  <c r="L1491" i="18" s="1"/>
  <c r="I1490" i="18"/>
  <c r="J1490" i="18" s="1"/>
  <c r="I1489" i="18"/>
  <c r="L1489" i="18" s="1"/>
  <c r="I1488" i="18"/>
  <c r="J1488" i="18" s="1"/>
  <c r="I1487" i="18"/>
  <c r="L1487" i="18" s="1"/>
  <c r="I1486" i="18"/>
  <c r="J1486" i="18" s="1"/>
  <c r="I1485" i="18"/>
  <c r="L1485" i="18" s="1"/>
  <c r="I1484" i="18"/>
  <c r="J1484" i="18" s="1"/>
  <c r="I1483" i="18"/>
  <c r="L1483" i="18" s="1"/>
  <c r="I1482" i="18"/>
  <c r="J1482" i="18" s="1"/>
  <c r="I1481" i="18"/>
  <c r="L1481" i="18" s="1"/>
  <c r="I1480" i="18"/>
  <c r="I1479" i="18"/>
  <c r="L1479" i="18" s="1"/>
  <c r="I1478" i="18"/>
  <c r="J1478" i="18" s="1"/>
  <c r="I1477" i="18"/>
  <c r="L1477" i="18" s="1"/>
  <c r="I1476" i="18"/>
  <c r="J1476" i="18" s="1"/>
  <c r="I1475" i="18"/>
  <c r="L1475" i="18" s="1"/>
  <c r="I1474" i="18"/>
  <c r="J1474" i="18" s="1"/>
  <c r="I1473" i="18"/>
  <c r="L1473" i="18" s="1"/>
  <c r="I1472" i="18"/>
  <c r="J1472" i="18" s="1"/>
  <c r="I1471" i="18"/>
  <c r="I1470" i="18"/>
  <c r="J1470" i="18" s="1"/>
  <c r="I1469" i="18"/>
  <c r="L1469" i="18" s="1"/>
  <c r="I1468" i="18"/>
  <c r="J1468" i="18" s="1"/>
  <c r="I1467" i="18"/>
  <c r="L1467" i="18" s="1"/>
  <c r="I1466" i="18"/>
  <c r="J1466" i="18" s="1"/>
  <c r="I1465" i="18"/>
  <c r="L1465" i="18" s="1"/>
  <c r="I1464" i="18"/>
  <c r="J1464" i="18" s="1"/>
  <c r="I1463" i="18"/>
  <c r="L1463" i="18" s="1"/>
  <c r="I1462" i="18"/>
  <c r="J1462" i="18" s="1"/>
  <c r="I1461" i="18"/>
  <c r="L1461" i="18" s="1"/>
  <c r="I1460" i="18"/>
  <c r="J1460" i="18" s="1"/>
  <c r="I1459" i="18"/>
  <c r="L1459" i="18" s="1"/>
  <c r="I1458" i="18"/>
  <c r="J1458" i="18" s="1"/>
  <c r="I1457" i="18"/>
  <c r="L1457" i="18" s="1"/>
  <c r="I1456" i="18"/>
  <c r="J1456" i="18" s="1"/>
  <c r="I1455" i="18"/>
  <c r="L1455" i="18" s="1"/>
  <c r="I1454" i="18"/>
  <c r="J1454" i="18" s="1"/>
  <c r="I1453" i="18"/>
  <c r="L1453" i="18" s="1"/>
  <c r="I1452" i="18"/>
  <c r="J1452" i="18" s="1"/>
  <c r="I1451" i="18"/>
  <c r="L1451" i="18" s="1"/>
  <c r="I1450" i="18"/>
  <c r="J1450" i="18" s="1"/>
  <c r="I1449" i="18"/>
  <c r="L1449" i="18" s="1"/>
  <c r="I1448" i="18"/>
  <c r="J1448" i="18" s="1"/>
  <c r="I1447" i="18"/>
  <c r="L1447" i="18" s="1"/>
  <c r="I1446" i="18"/>
  <c r="J1446" i="18" s="1"/>
  <c r="I1445" i="18"/>
  <c r="L1445" i="18" s="1"/>
  <c r="I1444" i="18"/>
  <c r="J1444" i="18" s="1"/>
  <c r="I1443" i="18"/>
  <c r="L1443" i="18" s="1"/>
  <c r="I1442" i="18"/>
  <c r="J1442" i="18" s="1"/>
  <c r="I1441" i="18"/>
  <c r="L1441" i="18" s="1"/>
  <c r="I1440" i="18"/>
  <c r="J1440" i="18" s="1"/>
  <c r="I1439" i="18"/>
  <c r="I1438" i="18"/>
  <c r="J1438" i="18" s="1"/>
  <c r="I1437" i="18"/>
  <c r="J1437" i="18" s="1"/>
  <c r="I1436" i="18"/>
  <c r="J1436" i="18" s="1"/>
  <c r="I1435" i="18"/>
  <c r="I1434" i="18"/>
  <c r="J1434" i="18" s="1"/>
  <c r="I1433" i="18"/>
  <c r="I1432" i="18"/>
  <c r="J1432" i="18" s="1"/>
  <c r="I1431" i="18"/>
  <c r="J1431" i="18" s="1"/>
  <c r="I1430" i="18"/>
  <c r="J1430" i="18" s="1"/>
  <c r="I1429" i="18"/>
  <c r="J1429" i="18" s="1"/>
  <c r="I1428" i="18"/>
  <c r="J1428" i="18" s="1"/>
  <c r="I1427" i="18"/>
  <c r="I1426" i="18"/>
  <c r="J1426" i="18" s="1"/>
  <c r="I1425" i="18"/>
  <c r="I1424" i="18"/>
  <c r="J1424" i="18" s="1"/>
  <c r="I1423" i="18"/>
  <c r="J1423" i="18" s="1"/>
  <c r="I1422" i="18"/>
  <c r="J1422" i="18" s="1"/>
  <c r="I1421" i="18"/>
  <c r="J1421" i="18" s="1"/>
  <c r="I1420" i="18"/>
  <c r="J1420" i="18" s="1"/>
  <c r="I1419" i="18"/>
  <c r="K1419" i="18" s="1"/>
  <c r="I1418" i="18"/>
  <c r="J1418" i="18" s="1"/>
  <c r="I1417" i="18"/>
  <c r="K1417" i="18" s="1"/>
  <c r="I1416" i="18"/>
  <c r="J1416" i="18" s="1"/>
  <c r="I1415" i="18"/>
  <c r="K1415" i="18" s="1"/>
  <c r="I1414" i="18"/>
  <c r="J1414" i="18" s="1"/>
  <c r="I1413" i="18"/>
  <c r="K1413" i="18" s="1"/>
  <c r="I1412" i="18"/>
  <c r="J1412" i="18" s="1"/>
  <c r="I1411" i="18"/>
  <c r="I1410" i="18"/>
  <c r="I1409" i="18"/>
  <c r="K1409" i="18" s="1"/>
  <c r="I1408" i="18"/>
  <c r="J1408" i="18" s="1"/>
  <c r="I1407" i="18"/>
  <c r="K1407" i="18" s="1"/>
  <c r="I1406" i="18"/>
  <c r="J1406" i="18" s="1"/>
  <c r="I1405" i="18"/>
  <c r="K1405" i="18" s="1"/>
  <c r="I1404" i="18"/>
  <c r="J1404" i="18" s="1"/>
  <c r="I1403" i="18"/>
  <c r="K1403" i="18" s="1"/>
  <c r="I1402" i="18"/>
  <c r="J1402" i="18" s="1"/>
  <c r="I1401" i="18"/>
  <c r="K1401" i="18" s="1"/>
  <c r="I1400" i="18"/>
  <c r="J1400" i="18" s="1"/>
  <c r="I1399" i="18"/>
  <c r="I1398" i="18"/>
  <c r="J1398" i="18" s="1"/>
  <c r="I1397" i="18"/>
  <c r="K1397" i="18" s="1"/>
  <c r="I1396" i="18"/>
  <c r="J1396" i="18" s="1"/>
  <c r="I1395" i="18"/>
  <c r="K1395" i="18" s="1"/>
  <c r="I1394" i="18"/>
  <c r="J1394" i="18" s="1"/>
  <c r="I1393" i="18"/>
  <c r="K1393" i="18" s="1"/>
  <c r="I1392" i="18"/>
  <c r="J1392" i="18" s="1"/>
  <c r="I1391" i="18"/>
  <c r="K1391" i="18" s="1"/>
  <c r="I1390" i="18"/>
  <c r="J1390" i="18" s="1"/>
  <c r="I1389" i="18"/>
  <c r="K1389" i="18" s="1"/>
  <c r="I1388" i="18"/>
  <c r="J1388" i="18" s="1"/>
  <c r="I1387" i="18"/>
  <c r="I1386" i="18"/>
  <c r="J1386" i="18" s="1"/>
  <c r="I1385" i="18"/>
  <c r="K1385" i="18" s="1"/>
  <c r="I1384" i="18"/>
  <c r="J1384" i="18" s="1"/>
  <c r="I1383" i="18"/>
  <c r="K1383" i="18" s="1"/>
  <c r="I1382" i="18"/>
  <c r="J1382" i="18" s="1"/>
  <c r="I1381" i="18"/>
  <c r="K1381" i="18" s="1"/>
  <c r="I1380" i="18"/>
  <c r="J1380" i="18" s="1"/>
  <c r="I1379" i="18"/>
  <c r="K1379" i="18" s="1"/>
  <c r="I1378" i="18"/>
  <c r="J1378" i="18" s="1"/>
  <c r="I1377" i="18"/>
  <c r="I1376" i="18"/>
  <c r="J1376" i="18" s="1"/>
  <c r="I1375" i="18"/>
  <c r="I1374" i="18"/>
  <c r="J1374" i="18" s="1"/>
  <c r="I1373" i="18"/>
  <c r="K1373" i="18" s="1"/>
  <c r="I1372" i="18"/>
  <c r="J1372" i="18" s="1"/>
  <c r="I1371" i="18"/>
  <c r="K1371" i="18" s="1"/>
  <c r="I1370" i="18"/>
  <c r="I1369" i="18"/>
  <c r="K1369" i="18" s="1"/>
  <c r="I1368" i="18"/>
  <c r="J1368" i="18" s="1"/>
  <c r="I1367" i="18"/>
  <c r="K1367" i="18" s="1"/>
  <c r="I1366" i="18"/>
  <c r="J1366" i="18" s="1"/>
  <c r="I1365" i="18"/>
  <c r="K1365" i="18" s="1"/>
  <c r="I1364" i="18"/>
  <c r="J1364" i="18" s="1"/>
  <c r="I1363" i="18"/>
  <c r="I1362" i="18"/>
  <c r="J1362" i="18" s="1"/>
  <c r="I1361" i="18"/>
  <c r="I1360" i="18"/>
  <c r="J1360" i="18" s="1"/>
  <c r="I1359" i="18"/>
  <c r="I1358" i="18"/>
  <c r="I1357" i="18"/>
  <c r="K1357" i="18" s="1"/>
  <c r="I1356" i="18"/>
  <c r="J1356" i="18" s="1"/>
  <c r="I1355" i="18"/>
  <c r="K1355" i="18" s="1"/>
  <c r="I1354" i="18"/>
  <c r="J1354" i="18" s="1"/>
  <c r="I1353" i="18"/>
  <c r="K1353" i="18" s="1"/>
  <c r="I1352" i="18"/>
  <c r="J1352" i="18" s="1"/>
  <c r="I1351" i="18"/>
  <c r="I1350" i="18"/>
  <c r="J1350" i="18" s="1"/>
  <c r="I1349" i="18"/>
  <c r="I1348" i="18"/>
  <c r="J1348" i="18" s="1"/>
  <c r="I1347" i="18"/>
  <c r="K1347" i="18" s="1"/>
  <c r="I1346" i="18"/>
  <c r="J1346" i="18" s="1"/>
  <c r="I1345" i="18"/>
  <c r="K1345" i="18" s="1"/>
  <c r="I1344" i="18"/>
  <c r="J1344" i="18" s="1"/>
  <c r="I1343" i="18"/>
  <c r="K1343" i="18" s="1"/>
  <c r="I1342" i="18"/>
  <c r="J1342" i="18" s="1"/>
  <c r="I1341" i="18"/>
  <c r="K1341" i="18" s="1"/>
  <c r="I1340" i="18"/>
  <c r="J1340" i="18" s="1"/>
  <c r="I1339" i="18"/>
  <c r="I1338" i="18"/>
  <c r="I1337" i="18"/>
  <c r="K1337" i="18" s="1"/>
  <c r="I1336" i="18"/>
  <c r="J1336" i="18" s="1"/>
  <c r="I1335" i="18"/>
  <c r="K1335" i="18" s="1"/>
  <c r="I1334" i="18"/>
  <c r="J1334" i="18" s="1"/>
  <c r="I1333" i="18"/>
  <c r="I1332" i="18"/>
  <c r="J1332" i="18" s="1"/>
  <c r="I1331" i="18"/>
  <c r="K1331" i="18" s="1"/>
  <c r="I1330" i="18"/>
  <c r="J1330" i="18" s="1"/>
  <c r="I1329" i="18"/>
  <c r="K1329" i="18" s="1"/>
  <c r="I1328" i="18"/>
  <c r="J1328" i="18" s="1"/>
  <c r="I1327" i="18"/>
  <c r="I1326" i="18"/>
  <c r="J1326" i="18" s="1"/>
  <c r="I1325" i="18"/>
  <c r="K1325" i="18" s="1"/>
  <c r="I1324" i="18"/>
  <c r="L1324" i="18" s="1"/>
  <c r="I1323" i="18"/>
  <c r="K1323" i="18" s="1"/>
  <c r="I1322" i="18"/>
  <c r="J1322" i="18" s="1"/>
  <c r="I1321" i="18"/>
  <c r="K1321" i="18" s="1"/>
  <c r="I1320" i="18"/>
  <c r="J1320" i="18" s="1"/>
  <c r="I1319" i="18"/>
  <c r="K1319" i="18" s="1"/>
  <c r="I1318" i="18"/>
  <c r="J1318" i="18" s="1"/>
  <c r="I1317" i="18"/>
  <c r="K1317" i="18" s="1"/>
  <c r="I1316" i="18"/>
  <c r="K1316" i="18" s="1"/>
  <c r="I1315" i="18"/>
  <c r="L1315" i="18" s="1"/>
  <c r="I1314" i="18"/>
  <c r="L1314" i="18" s="1"/>
  <c r="I1313" i="18"/>
  <c r="I1312" i="18"/>
  <c r="J1312" i="18" s="1"/>
  <c r="I1311" i="18"/>
  <c r="I1310" i="18"/>
  <c r="L1310" i="18" s="1"/>
  <c r="I1309" i="18"/>
  <c r="L1309" i="18" s="1"/>
  <c r="I1308" i="18"/>
  <c r="K1308" i="18" s="1"/>
  <c r="I1307" i="18"/>
  <c r="K1307" i="18" s="1"/>
  <c r="I1306" i="18"/>
  <c r="L1306" i="18" s="1"/>
  <c r="I1305" i="18"/>
  <c r="L1305" i="18" s="1"/>
  <c r="I1304" i="18"/>
  <c r="K1304" i="18" s="1"/>
  <c r="I1303" i="18"/>
  <c r="I1302" i="18"/>
  <c r="L1302" i="18" s="1"/>
  <c r="I1301" i="18"/>
  <c r="I1300" i="18"/>
  <c r="J1300" i="18" s="1"/>
  <c r="I1299" i="18"/>
  <c r="J1299" i="18" s="1"/>
  <c r="I1298" i="18"/>
  <c r="L1298" i="18" s="1"/>
  <c r="I1297" i="18"/>
  <c r="L1297" i="18" s="1"/>
  <c r="I1296" i="18"/>
  <c r="I1295" i="18"/>
  <c r="L1295" i="18" s="1"/>
  <c r="I1294" i="18"/>
  <c r="I1293" i="18"/>
  <c r="L1293" i="18" s="1"/>
  <c r="I1292" i="18"/>
  <c r="I1291" i="18"/>
  <c r="K1291" i="18" s="1"/>
  <c r="I1290" i="18"/>
  <c r="L1290" i="18" s="1"/>
  <c r="I1289" i="18"/>
  <c r="J1289" i="18" s="1"/>
  <c r="I1288" i="18"/>
  <c r="I1287" i="18"/>
  <c r="J1287" i="18" s="1"/>
  <c r="I1286" i="18"/>
  <c r="K1286" i="18" s="1"/>
  <c r="I1285" i="18"/>
  <c r="L1285" i="18" s="1"/>
  <c r="I1284" i="18"/>
  <c r="K1284" i="18" s="1"/>
  <c r="I1283" i="18"/>
  <c r="L1283" i="18" s="1"/>
  <c r="I1282" i="18"/>
  <c r="K1282" i="18" s="1"/>
  <c r="I1281" i="18"/>
  <c r="K1281" i="18" s="1"/>
  <c r="I1280" i="18"/>
  <c r="I1279" i="18"/>
  <c r="I1278" i="18"/>
  <c r="L1278" i="18" s="1"/>
  <c r="I1277" i="18"/>
  <c r="K1277" i="18" s="1"/>
  <c r="I1276" i="18"/>
  <c r="L1276" i="18" s="1"/>
  <c r="I1275" i="18"/>
  <c r="L1275" i="18" s="1"/>
  <c r="I1274" i="18"/>
  <c r="L1274" i="18" s="1"/>
  <c r="I1273" i="18"/>
  <c r="I1272" i="18"/>
  <c r="L1272" i="18" s="1"/>
  <c r="I1271" i="18"/>
  <c r="I1270" i="18"/>
  <c r="J1270" i="18" s="1"/>
  <c r="I1269" i="18"/>
  <c r="J1269" i="18" s="1"/>
  <c r="I1268" i="18"/>
  <c r="K1268" i="18" s="1"/>
  <c r="I1267" i="18"/>
  <c r="I1266" i="18"/>
  <c r="L1266" i="18" s="1"/>
  <c r="I1265" i="18"/>
  <c r="K1265" i="18" s="1"/>
  <c r="I1264" i="18"/>
  <c r="L1264" i="18" s="1"/>
  <c r="I1263" i="18"/>
  <c r="L1263" i="18" s="1"/>
  <c r="I1262" i="18"/>
  <c r="L1262" i="18" s="1"/>
  <c r="I1261" i="18"/>
  <c r="I1260" i="18"/>
  <c r="J1260" i="18" s="1"/>
  <c r="I1259" i="18"/>
  <c r="I1258" i="18"/>
  <c r="J1258" i="18" s="1"/>
  <c r="I1257" i="18"/>
  <c r="J1257" i="18" s="1"/>
  <c r="I1256" i="18"/>
  <c r="K1256" i="18" s="1"/>
  <c r="I1255" i="18"/>
  <c r="I1254" i="18"/>
  <c r="L1254" i="18" s="1"/>
  <c r="I1253" i="18"/>
  <c r="K1253" i="18" s="1"/>
  <c r="I1252" i="18"/>
  <c r="L1252" i="18" s="1"/>
  <c r="I1251" i="18"/>
  <c r="L1251" i="18" s="1"/>
  <c r="I1250" i="18"/>
  <c r="I1249" i="18"/>
  <c r="I1248" i="18"/>
  <c r="J1248" i="18" s="1"/>
  <c r="I1247" i="18"/>
  <c r="I1246" i="18"/>
  <c r="J1246" i="18" s="1"/>
  <c r="I1245" i="18"/>
  <c r="K1245" i="18" s="1"/>
  <c r="I1244" i="18"/>
  <c r="K1244" i="18" s="1"/>
  <c r="I1243" i="18"/>
  <c r="I1242" i="18"/>
  <c r="L1242" i="18" s="1"/>
  <c r="I1241" i="18"/>
  <c r="I1240" i="18"/>
  <c r="L1240" i="18" s="1"/>
  <c r="I1239" i="18"/>
  <c r="L1239" i="18" s="1"/>
  <c r="I1238" i="18"/>
  <c r="I1237" i="18"/>
  <c r="J1237" i="18" s="1"/>
  <c r="I1236" i="18"/>
  <c r="I1235" i="18"/>
  <c r="L1235" i="18" s="1"/>
  <c r="I1234" i="18"/>
  <c r="J1234" i="18" s="1"/>
  <c r="I1233" i="18"/>
  <c r="K1233" i="18" s="1"/>
  <c r="I1232" i="18"/>
  <c r="L1232" i="18" s="1"/>
  <c r="I1231" i="18"/>
  <c r="I1230" i="18"/>
  <c r="L1230" i="18" s="1"/>
  <c r="I1229" i="18"/>
  <c r="K1229" i="18" s="1"/>
  <c r="I1228" i="18"/>
  <c r="L1228" i="18" s="1"/>
  <c r="I1227" i="18"/>
  <c r="L1227" i="18" s="1"/>
  <c r="I1226" i="18"/>
  <c r="I1225" i="18"/>
  <c r="I1224" i="18"/>
  <c r="J1224" i="18" s="1"/>
  <c r="I1223" i="18"/>
  <c r="L1223" i="18" s="1"/>
  <c r="I1222" i="18"/>
  <c r="J1222" i="18" s="1"/>
  <c r="I1221" i="18"/>
  <c r="K1221" i="18" s="1"/>
  <c r="I1220" i="18"/>
  <c r="K1220" i="18" s="1"/>
  <c r="I1219" i="18"/>
  <c r="J1219" i="18" s="1"/>
  <c r="I1218" i="18"/>
  <c r="L1218" i="18" s="1"/>
  <c r="I1217" i="18"/>
  <c r="J1217" i="18" s="1"/>
  <c r="I1216" i="18"/>
  <c r="L1216" i="18" s="1"/>
  <c r="I1215" i="18"/>
  <c r="L1215" i="18" s="1"/>
  <c r="I1214" i="18"/>
  <c r="I1213" i="18"/>
  <c r="J1213" i="18" s="1"/>
  <c r="I1212" i="18"/>
  <c r="L1212" i="18" s="1"/>
  <c r="I1211" i="18"/>
  <c r="L1211" i="18" s="1"/>
  <c r="I1210" i="18"/>
  <c r="L1210" i="18" s="1"/>
  <c r="I1209" i="18"/>
  <c r="K1209" i="18" s="1"/>
  <c r="I1208" i="18"/>
  <c r="I1207" i="18"/>
  <c r="L1207" i="18" s="1"/>
  <c r="I1206" i="18"/>
  <c r="I1205" i="18"/>
  <c r="J1205" i="18" s="1"/>
  <c r="I1204" i="18"/>
  <c r="I1203" i="18"/>
  <c r="I1202" i="18"/>
  <c r="L1202" i="18" s="1"/>
  <c r="I1201" i="18"/>
  <c r="J1201" i="18" s="1"/>
  <c r="I1200" i="18"/>
  <c r="J1200" i="18" s="1"/>
  <c r="I1199" i="18"/>
  <c r="L1199" i="18" s="1"/>
  <c r="I1198" i="18"/>
  <c r="L1198" i="18" s="1"/>
  <c r="I1197" i="18"/>
  <c r="K1197" i="18" s="1"/>
  <c r="I1196" i="18"/>
  <c r="J1196" i="18" s="1"/>
  <c r="I1195" i="18"/>
  <c r="L1195" i="18" s="1"/>
  <c r="I1194" i="18"/>
  <c r="I1193" i="18"/>
  <c r="L1193" i="18" s="1"/>
  <c r="I1192" i="18"/>
  <c r="K1192" i="18" s="1"/>
  <c r="I1191" i="18"/>
  <c r="I1190" i="18"/>
  <c r="L1190" i="18" s="1"/>
  <c r="I1189" i="18"/>
  <c r="J1189" i="18" s="1"/>
  <c r="I1188" i="18"/>
  <c r="L1188" i="18" s="1"/>
  <c r="I1187" i="18"/>
  <c r="L1187" i="18" s="1"/>
  <c r="I1186" i="18"/>
  <c r="I1185" i="18"/>
  <c r="K1185" i="18" s="1"/>
  <c r="I1184" i="18"/>
  <c r="L1184" i="18" s="1"/>
  <c r="I1183" i="18"/>
  <c r="K1183" i="18" s="1"/>
  <c r="I1182" i="18"/>
  <c r="L1182" i="18" s="1"/>
  <c r="I1181" i="18"/>
  <c r="J1181" i="18" s="1"/>
  <c r="I1180" i="18"/>
  <c r="I1179" i="18"/>
  <c r="L1179" i="18" s="1"/>
  <c r="I1178" i="18"/>
  <c r="I1177" i="18"/>
  <c r="J1177" i="18" s="1"/>
  <c r="I1176" i="18"/>
  <c r="I1175" i="18"/>
  <c r="I1174" i="18"/>
  <c r="K1174" i="18" s="1"/>
  <c r="I1173" i="18"/>
  <c r="L1173" i="18" s="1"/>
  <c r="I1172" i="18"/>
  <c r="L1172" i="18" s="1"/>
  <c r="I1171" i="18"/>
  <c r="L1171" i="18" s="1"/>
  <c r="I1170" i="18"/>
  <c r="I1169" i="18"/>
  <c r="L1169" i="18" s="1"/>
  <c r="I1168" i="18"/>
  <c r="I1167" i="18"/>
  <c r="J1167" i="18" s="1"/>
  <c r="I1166" i="18"/>
  <c r="L1166" i="18" s="1"/>
  <c r="I1165" i="18"/>
  <c r="J1165" i="18" s="1"/>
  <c r="I1164" i="18"/>
  <c r="L1164" i="18" s="1"/>
  <c r="I1163" i="18"/>
  <c r="J1163" i="18" s="1"/>
  <c r="I1162" i="18"/>
  <c r="I1161" i="18"/>
  <c r="L1161" i="18" s="1"/>
  <c r="I1160" i="18"/>
  <c r="L1160" i="18" s="1"/>
  <c r="I1159" i="18"/>
  <c r="L1159" i="18" s="1"/>
  <c r="I1158" i="18"/>
  <c r="K1158" i="18" s="1"/>
  <c r="I1157" i="18"/>
  <c r="L1157" i="18" s="1"/>
  <c r="I1156" i="18"/>
  <c r="L1156" i="18" s="1"/>
  <c r="I1155" i="18"/>
  <c r="L1155" i="18" s="1"/>
  <c r="I1154" i="18"/>
  <c r="I1153" i="18"/>
  <c r="J1153" i="18" s="1"/>
  <c r="I1152" i="18"/>
  <c r="L1152" i="18" s="1"/>
  <c r="I1151" i="18"/>
  <c r="L1151" i="18" s="1"/>
  <c r="I1150" i="18"/>
  <c r="J1150" i="18" s="1"/>
  <c r="I1149" i="18"/>
  <c r="J1149" i="18" s="1"/>
  <c r="I1148" i="18"/>
  <c r="K1148" i="18" s="1"/>
  <c r="I1147" i="18"/>
  <c r="K1147" i="18" s="1"/>
  <c r="I1146" i="18"/>
  <c r="K1146" i="18" s="1"/>
  <c r="I1145" i="18"/>
  <c r="I1144" i="18"/>
  <c r="L1144" i="18" s="1"/>
  <c r="I1143" i="18"/>
  <c r="J1143" i="18" s="1"/>
  <c r="I1142" i="18"/>
  <c r="J1142" i="18" s="1"/>
  <c r="I1141" i="18"/>
  <c r="L1141" i="18" s="1"/>
  <c r="I1140" i="18"/>
  <c r="L1140" i="18" s="1"/>
  <c r="I1139" i="18"/>
  <c r="L1139" i="18" s="1"/>
  <c r="I1138" i="18"/>
  <c r="L1138" i="18" s="1"/>
  <c r="I1137" i="18"/>
  <c r="K1137" i="18" s="1"/>
  <c r="I1136" i="18"/>
  <c r="K1136" i="18" s="1"/>
  <c r="I1135" i="18"/>
  <c r="K1135" i="18" s="1"/>
  <c r="I1134" i="18"/>
  <c r="K1134" i="18" s="1"/>
  <c r="I1133" i="18"/>
  <c r="I1132" i="18"/>
  <c r="L1132" i="18" s="1"/>
  <c r="I1131" i="18"/>
  <c r="J1131" i="18" s="1"/>
  <c r="I1130" i="18"/>
  <c r="J1130" i="18" s="1"/>
  <c r="I1129" i="18"/>
  <c r="L1129" i="18" s="1"/>
  <c r="I1128" i="18"/>
  <c r="L1128" i="18" s="1"/>
  <c r="I1127" i="18"/>
  <c r="L1127" i="18" s="1"/>
  <c r="I1126" i="18"/>
  <c r="L1126" i="18" s="1"/>
  <c r="I1125" i="18"/>
  <c r="L1125" i="18" s="1"/>
  <c r="I1124" i="18"/>
  <c r="I1123" i="18"/>
  <c r="K1123" i="18" s="1"/>
  <c r="I1122" i="18"/>
  <c r="K1122" i="18" s="1"/>
  <c r="I1121" i="18"/>
  <c r="I1120" i="18"/>
  <c r="L1120" i="18" s="1"/>
  <c r="I1119" i="18"/>
  <c r="J1119" i="18" s="1"/>
  <c r="I1118" i="18"/>
  <c r="J1118" i="18" s="1"/>
  <c r="I1117" i="18"/>
  <c r="L1117" i="18" s="1"/>
  <c r="I1116" i="18"/>
  <c r="L1116" i="18" s="1"/>
  <c r="I1115" i="18"/>
  <c r="L1115" i="18" s="1"/>
  <c r="I1114" i="18"/>
  <c r="L1114" i="18" s="1"/>
  <c r="I1113" i="18"/>
  <c r="L1113" i="18" s="1"/>
  <c r="I1112" i="18"/>
  <c r="K1112" i="18" s="1"/>
  <c r="I1111" i="18"/>
  <c r="K1111" i="18" s="1"/>
  <c r="I1110" i="18"/>
  <c r="K1110" i="18" s="1"/>
  <c r="I1109" i="18"/>
  <c r="I1108" i="18"/>
  <c r="L1108" i="18" s="1"/>
  <c r="I1107" i="18"/>
  <c r="J1107" i="18" s="1"/>
  <c r="I1106" i="18"/>
  <c r="J1106" i="18" s="1"/>
  <c r="I1105" i="18"/>
  <c r="L1105" i="18" s="1"/>
  <c r="I1104" i="18"/>
  <c r="L1104" i="18" s="1"/>
  <c r="I1103" i="18"/>
  <c r="L1103" i="18" s="1"/>
  <c r="I1102" i="18"/>
  <c r="L1102" i="18" s="1"/>
  <c r="I1101" i="18"/>
  <c r="L1101" i="18" s="1"/>
  <c r="I1100" i="18"/>
  <c r="K1100" i="18" s="1"/>
  <c r="I1099" i="18"/>
  <c r="K1099" i="18" s="1"/>
  <c r="I1098" i="18"/>
  <c r="K1098" i="18" s="1"/>
  <c r="I1097" i="18"/>
  <c r="I1096" i="18"/>
  <c r="L1096" i="18" s="1"/>
  <c r="I1095" i="18"/>
  <c r="J1095" i="18" s="1"/>
  <c r="I1094" i="18"/>
  <c r="J1094" i="18" s="1"/>
  <c r="I1093" i="18"/>
  <c r="L1093" i="18" s="1"/>
  <c r="I1092" i="18"/>
  <c r="L1092" i="18" s="1"/>
  <c r="I1091" i="18"/>
  <c r="L1091" i="18" s="1"/>
  <c r="I1090" i="18"/>
  <c r="L1090" i="18" s="1"/>
  <c r="I1089" i="18"/>
  <c r="I1088" i="18"/>
  <c r="K1088" i="18" s="1"/>
  <c r="I1087" i="18"/>
  <c r="K1087" i="18" s="1"/>
  <c r="I1086" i="18"/>
  <c r="K1086" i="18" s="1"/>
  <c r="I1085" i="18"/>
  <c r="I1084" i="18"/>
  <c r="L1084" i="18" s="1"/>
  <c r="I1083" i="18"/>
  <c r="J1083" i="18" s="1"/>
  <c r="I1082" i="18"/>
  <c r="I1081" i="18"/>
  <c r="L1081" i="18" s="1"/>
  <c r="I1080" i="18"/>
  <c r="L1080" i="18" s="1"/>
  <c r="I1079" i="18"/>
  <c r="L1079" i="18" s="1"/>
  <c r="I1078" i="18"/>
  <c r="L1078" i="18" s="1"/>
  <c r="I1077" i="18"/>
  <c r="L1077" i="18" s="1"/>
  <c r="I1076" i="18"/>
  <c r="K1076" i="18" s="1"/>
  <c r="I1075" i="18"/>
  <c r="K1075" i="18" s="1"/>
  <c r="I1074" i="18"/>
  <c r="K1074" i="18" s="1"/>
  <c r="I1073" i="18"/>
  <c r="I1072" i="18"/>
  <c r="L1072" i="18" s="1"/>
  <c r="I1071" i="18"/>
  <c r="J1071" i="18" s="1"/>
  <c r="I1070" i="18"/>
  <c r="J1070" i="18" s="1"/>
  <c r="I1069" i="18"/>
  <c r="L1069" i="18" s="1"/>
  <c r="I1068" i="18"/>
  <c r="L1068" i="18" s="1"/>
  <c r="I1067" i="18"/>
  <c r="L1067" i="18" s="1"/>
  <c r="I1066" i="18"/>
  <c r="L1066" i="18" s="1"/>
  <c r="I1065" i="18"/>
  <c r="L1065" i="18" s="1"/>
  <c r="I1064" i="18"/>
  <c r="K1064" i="18" s="1"/>
  <c r="I1063" i="18"/>
  <c r="K1063" i="18" s="1"/>
  <c r="I1062" i="18"/>
  <c r="K1062" i="18" s="1"/>
  <c r="I1061" i="18"/>
  <c r="I1060" i="18"/>
  <c r="L1060" i="18" s="1"/>
  <c r="I1059" i="18"/>
  <c r="J1059" i="18" s="1"/>
  <c r="I1058" i="18"/>
  <c r="J1058" i="18" s="1"/>
  <c r="I1057" i="18"/>
  <c r="L1057" i="18" s="1"/>
  <c r="I1056" i="18"/>
  <c r="L1056" i="18" s="1"/>
  <c r="I1055" i="18"/>
  <c r="L1055" i="18" s="1"/>
  <c r="I1054" i="18"/>
  <c r="L1054" i="18" s="1"/>
  <c r="I1053" i="18"/>
  <c r="L1053" i="18" s="1"/>
  <c r="I1052" i="18"/>
  <c r="K1052" i="18" s="1"/>
  <c r="I1051" i="18"/>
  <c r="K1051" i="18" s="1"/>
  <c r="I1050" i="18"/>
  <c r="K1050" i="18" s="1"/>
  <c r="I1049" i="18"/>
  <c r="I1048" i="18"/>
  <c r="L1048" i="18" s="1"/>
  <c r="I1047" i="18"/>
  <c r="J1047" i="18" s="1"/>
  <c r="I1046" i="18"/>
  <c r="J1046" i="18" s="1"/>
  <c r="I1045" i="18"/>
  <c r="L1045" i="18" s="1"/>
  <c r="I1044" i="18"/>
  <c r="L1044" i="18" s="1"/>
  <c r="I1043" i="18"/>
  <c r="L1043" i="18" s="1"/>
  <c r="I1042" i="18"/>
  <c r="L1042" i="18" s="1"/>
  <c r="I1041" i="18"/>
  <c r="K1041" i="18" s="1"/>
  <c r="I1040" i="18"/>
  <c r="K1040" i="18" s="1"/>
  <c r="I1039" i="18"/>
  <c r="K1039" i="18" s="1"/>
  <c r="I1038" i="18"/>
  <c r="K1038" i="18" s="1"/>
  <c r="I1037" i="18"/>
  <c r="I1036" i="18"/>
  <c r="L1036" i="18" s="1"/>
  <c r="I1035" i="18"/>
  <c r="J1035" i="18" s="1"/>
  <c r="I1034" i="18"/>
  <c r="J1034" i="18" s="1"/>
  <c r="I1033" i="18"/>
  <c r="L1033" i="18" s="1"/>
  <c r="I1032" i="18"/>
  <c r="L1032" i="18" s="1"/>
  <c r="I1031" i="18"/>
  <c r="L1031" i="18" s="1"/>
  <c r="I1030" i="18"/>
  <c r="L1030" i="18" s="1"/>
  <c r="I1029" i="18"/>
  <c r="L1029" i="18" s="1"/>
  <c r="I1028" i="18"/>
  <c r="K1028" i="18" s="1"/>
  <c r="I1027" i="18"/>
  <c r="K1027" i="18" s="1"/>
  <c r="I1026" i="18"/>
  <c r="K1026" i="18" s="1"/>
  <c r="I1025" i="18"/>
  <c r="I1024" i="18"/>
  <c r="L1024" i="18" s="1"/>
  <c r="I1023" i="18"/>
  <c r="J1023" i="18" s="1"/>
  <c r="I1022" i="18"/>
  <c r="J1022" i="18" s="1"/>
  <c r="I1021" i="18"/>
  <c r="L1021" i="18" s="1"/>
  <c r="I1020" i="18"/>
  <c r="L1020" i="18" s="1"/>
  <c r="I1019" i="18"/>
  <c r="L1019" i="18" s="1"/>
  <c r="I1018" i="18"/>
  <c r="L1018" i="18" s="1"/>
  <c r="I1017" i="18"/>
  <c r="L1017" i="18" s="1"/>
  <c r="I1016" i="18"/>
  <c r="K1016" i="18" s="1"/>
  <c r="I1015" i="18"/>
  <c r="K1015" i="18" s="1"/>
  <c r="I1014" i="18"/>
  <c r="I1013" i="18"/>
  <c r="I1012" i="18"/>
  <c r="L1012" i="18" s="1"/>
  <c r="I1011" i="18"/>
  <c r="J1011" i="18" s="1"/>
  <c r="I1010" i="18"/>
  <c r="J1010" i="18" s="1"/>
  <c r="I1009" i="18"/>
  <c r="L1009" i="18" s="1"/>
  <c r="I1008" i="18"/>
  <c r="L1008" i="18" s="1"/>
  <c r="I1007" i="18"/>
  <c r="L1007" i="18" s="1"/>
  <c r="I1006" i="18"/>
  <c r="L1006" i="18" s="1"/>
  <c r="I1005" i="18"/>
  <c r="K1005" i="18" s="1"/>
  <c r="I1004" i="18"/>
  <c r="K1004" i="18" s="1"/>
  <c r="I1003" i="18"/>
  <c r="K1003" i="18" s="1"/>
  <c r="I1002" i="18"/>
  <c r="K1002" i="18" s="1"/>
  <c r="I1001" i="18"/>
  <c r="I1000" i="18"/>
  <c r="L1000" i="18" s="1"/>
  <c r="I999" i="18"/>
  <c r="J999" i="18" s="1"/>
  <c r="I998" i="18"/>
  <c r="J998" i="18" s="1"/>
  <c r="I997" i="18"/>
  <c r="L997" i="18" s="1"/>
  <c r="I996" i="18"/>
  <c r="L996" i="18" s="1"/>
  <c r="I995" i="18"/>
  <c r="L995" i="18" s="1"/>
  <c r="I994" i="18"/>
  <c r="L994" i="18" s="1"/>
  <c r="I993" i="18"/>
  <c r="L993" i="18" s="1"/>
  <c r="I992" i="18"/>
  <c r="K992" i="18" s="1"/>
  <c r="I991" i="18"/>
  <c r="K991" i="18" s="1"/>
  <c r="I990" i="18"/>
  <c r="K990" i="18" s="1"/>
  <c r="I989" i="18"/>
  <c r="I988" i="18"/>
  <c r="L988" i="18" s="1"/>
  <c r="I987" i="18"/>
  <c r="J987" i="18" s="1"/>
  <c r="I986" i="18"/>
  <c r="J986" i="18" s="1"/>
  <c r="I985" i="18"/>
  <c r="L985" i="18" s="1"/>
  <c r="I984" i="18"/>
  <c r="L984" i="18" s="1"/>
  <c r="I983" i="18"/>
  <c r="L983" i="18" s="1"/>
  <c r="I982" i="18"/>
  <c r="L982" i="18" s="1"/>
  <c r="I981" i="18"/>
  <c r="L981" i="18" s="1"/>
  <c r="I980" i="18"/>
  <c r="I979" i="18"/>
  <c r="K979" i="18" s="1"/>
  <c r="I978" i="18"/>
  <c r="K978" i="18" s="1"/>
  <c r="I977" i="18"/>
  <c r="I976" i="18"/>
  <c r="L976" i="18" s="1"/>
  <c r="I975" i="18"/>
  <c r="J975" i="18" s="1"/>
  <c r="I974" i="18"/>
  <c r="J974" i="18" s="1"/>
  <c r="I973" i="18"/>
  <c r="L973" i="18" s="1"/>
  <c r="I972" i="18"/>
  <c r="L972" i="18" s="1"/>
  <c r="I971" i="18"/>
  <c r="L971" i="18" s="1"/>
  <c r="I970" i="18"/>
  <c r="L970" i="18" s="1"/>
  <c r="I969" i="18"/>
  <c r="K969" i="18" s="1"/>
  <c r="I968" i="18"/>
  <c r="K968" i="18" s="1"/>
  <c r="I967" i="18"/>
  <c r="K967" i="18" s="1"/>
  <c r="I966" i="18"/>
  <c r="K966" i="18" s="1"/>
  <c r="I965" i="18"/>
  <c r="I964" i="18"/>
  <c r="L964" i="18" s="1"/>
  <c r="I963" i="18"/>
  <c r="J963" i="18" s="1"/>
  <c r="I962" i="18"/>
  <c r="J962" i="18" s="1"/>
  <c r="I961" i="18"/>
  <c r="L961" i="18" s="1"/>
  <c r="I960" i="18"/>
  <c r="L960" i="18" s="1"/>
  <c r="I959" i="18"/>
  <c r="L959" i="18" s="1"/>
  <c r="I958" i="18"/>
  <c r="L958" i="18" s="1"/>
  <c r="I957" i="18"/>
  <c r="I956" i="18"/>
  <c r="K956" i="18" s="1"/>
  <c r="I955" i="18"/>
  <c r="K955" i="18" s="1"/>
  <c r="I954" i="18"/>
  <c r="K954" i="18" s="1"/>
  <c r="I953" i="18"/>
  <c r="I952" i="18"/>
  <c r="L952" i="18" s="1"/>
  <c r="I951" i="18"/>
  <c r="J951" i="18" s="1"/>
  <c r="I950" i="18"/>
  <c r="J950" i="18" s="1"/>
  <c r="I949" i="18"/>
  <c r="I948" i="18"/>
  <c r="L948" i="18" s="1"/>
  <c r="I947" i="18"/>
  <c r="L947" i="18" s="1"/>
  <c r="I946" i="18"/>
  <c r="L946" i="18" s="1"/>
  <c r="I945" i="18"/>
  <c r="K945" i="18" s="1"/>
  <c r="I944" i="18"/>
  <c r="K944" i="18" s="1"/>
  <c r="I943" i="18"/>
  <c r="K943" i="18" s="1"/>
  <c r="I942" i="18"/>
  <c r="K942" i="18" s="1"/>
  <c r="I941" i="18"/>
  <c r="I940" i="18"/>
  <c r="L940" i="18" s="1"/>
  <c r="I939" i="18"/>
  <c r="J939" i="18" s="1"/>
  <c r="I938" i="18"/>
  <c r="J938" i="18" s="1"/>
  <c r="I937" i="18"/>
  <c r="L937" i="18" s="1"/>
  <c r="I936" i="18"/>
  <c r="L936" i="18" s="1"/>
  <c r="I935" i="18"/>
  <c r="L935" i="18" s="1"/>
  <c r="I934" i="18"/>
  <c r="L934" i="18" s="1"/>
  <c r="I933" i="18"/>
  <c r="K933" i="18" s="1"/>
  <c r="I932" i="18"/>
  <c r="K932" i="18" s="1"/>
  <c r="I931" i="18"/>
  <c r="K931" i="18" s="1"/>
  <c r="I930" i="18"/>
  <c r="K930" i="18" s="1"/>
  <c r="I929" i="18"/>
  <c r="I928" i="18"/>
  <c r="L928" i="18" s="1"/>
  <c r="I927" i="18"/>
  <c r="J927" i="18" s="1"/>
  <c r="I926" i="18"/>
  <c r="I925" i="18"/>
  <c r="L925" i="18" s="1"/>
  <c r="I924" i="18"/>
  <c r="L924" i="18" s="1"/>
  <c r="I923" i="18"/>
  <c r="L923" i="18" s="1"/>
  <c r="I922" i="18"/>
  <c r="L922" i="18" s="1"/>
  <c r="I921" i="18"/>
  <c r="L921" i="18" s="1"/>
  <c r="I920" i="18"/>
  <c r="K920" i="18" s="1"/>
  <c r="I919" i="18"/>
  <c r="K919" i="18" s="1"/>
  <c r="I918" i="18"/>
  <c r="K918" i="18" s="1"/>
  <c r="I917" i="18"/>
  <c r="I916" i="18"/>
  <c r="L916" i="18" s="1"/>
  <c r="I915" i="18"/>
  <c r="J915" i="18" s="1"/>
  <c r="I914" i="18"/>
  <c r="J914" i="18" s="1"/>
  <c r="I913" i="18"/>
  <c r="L913" i="18" s="1"/>
  <c r="I912" i="18"/>
  <c r="L912" i="18" s="1"/>
  <c r="I911" i="18"/>
  <c r="L911" i="18" s="1"/>
  <c r="I910" i="18"/>
  <c r="L910" i="18" s="1"/>
  <c r="I909" i="18"/>
  <c r="K909" i="18" s="1"/>
  <c r="I908" i="18"/>
  <c r="K908" i="18" s="1"/>
  <c r="I907" i="18"/>
  <c r="K907" i="18" s="1"/>
  <c r="I906" i="18"/>
  <c r="K906" i="18" s="1"/>
  <c r="I905" i="18"/>
  <c r="I904" i="18"/>
  <c r="L904" i="18" s="1"/>
  <c r="I903" i="18"/>
  <c r="J903" i="18" s="1"/>
  <c r="I902" i="18"/>
  <c r="J902" i="18" s="1"/>
  <c r="I901" i="18"/>
  <c r="L901" i="18" s="1"/>
  <c r="I900" i="18"/>
  <c r="L900" i="18" s="1"/>
  <c r="I899" i="18"/>
  <c r="L899" i="18" s="1"/>
  <c r="I898" i="18"/>
  <c r="L898" i="18" s="1"/>
  <c r="I897" i="18"/>
  <c r="J897" i="18" s="1"/>
  <c r="I896" i="18"/>
  <c r="K896" i="18" s="1"/>
  <c r="I895" i="18"/>
  <c r="K895" i="18" s="1"/>
  <c r="I894" i="18"/>
  <c r="K894" i="18" s="1"/>
  <c r="I893" i="18"/>
  <c r="I892" i="18"/>
  <c r="L892" i="18" s="1"/>
  <c r="I891" i="18"/>
  <c r="J891" i="18" s="1"/>
  <c r="I890" i="18"/>
  <c r="J890" i="18" s="1"/>
  <c r="I889" i="18"/>
  <c r="L889" i="18" s="1"/>
  <c r="I888" i="18"/>
  <c r="L888" i="18" s="1"/>
  <c r="I887" i="18"/>
  <c r="L887" i="18" s="1"/>
  <c r="I886" i="18"/>
  <c r="L886" i="18" s="1"/>
  <c r="I885" i="18"/>
  <c r="K885" i="18" s="1"/>
  <c r="I884" i="18"/>
  <c r="K884" i="18" s="1"/>
  <c r="I883" i="18"/>
  <c r="K883" i="18" s="1"/>
  <c r="I882" i="18"/>
  <c r="K882" i="18" s="1"/>
  <c r="I881" i="18"/>
  <c r="I880" i="18"/>
  <c r="L880" i="18" s="1"/>
  <c r="I879" i="18"/>
  <c r="J879" i="18" s="1"/>
  <c r="I878" i="18"/>
  <c r="J878" i="18" s="1"/>
  <c r="I877" i="18"/>
  <c r="L877" i="18" s="1"/>
  <c r="I876" i="18"/>
  <c r="L876" i="18" s="1"/>
  <c r="I875" i="18"/>
  <c r="L875" i="18" s="1"/>
  <c r="I874" i="18"/>
  <c r="L874" i="18" s="1"/>
  <c r="I873" i="18"/>
  <c r="J873" i="18" s="1"/>
  <c r="I872" i="18"/>
  <c r="K872" i="18" s="1"/>
  <c r="I871" i="18"/>
  <c r="K871" i="18" s="1"/>
  <c r="I870" i="18"/>
  <c r="K870" i="18" s="1"/>
  <c r="I869" i="18"/>
  <c r="I868" i="18"/>
  <c r="L868" i="18" s="1"/>
  <c r="I867" i="18"/>
  <c r="J867" i="18" s="1"/>
  <c r="I866" i="18"/>
  <c r="J866" i="18" s="1"/>
  <c r="I865" i="18"/>
  <c r="L865" i="18" s="1"/>
  <c r="I864" i="18"/>
  <c r="L864" i="18" s="1"/>
  <c r="I863" i="18"/>
  <c r="L863" i="18" s="1"/>
  <c r="I862" i="18"/>
  <c r="L862" i="18" s="1"/>
  <c r="I861" i="18"/>
  <c r="J861" i="18" s="1"/>
  <c r="I860" i="18"/>
  <c r="K860" i="18" s="1"/>
  <c r="I859" i="18"/>
  <c r="K859" i="18" s="1"/>
  <c r="I858" i="18"/>
  <c r="K858" i="18" s="1"/>
  <c r="I857" i="18"/>
  <c r="I856" i="18"/>
  <c r="I855" i="18"/>
  <c r="K855" i="18" s="1"/>
  <c r="I854" i="18"/>
  <c r="J854" i="18" s="1"/>
  <c r="I853" i="18"/>
  <c r="L853" i="18" s="1"/>
  <c r="I852" i="18"/>
  <c r="L852" i="18" s="1"/>
  <c r="I851" i="18"/>
  <c r="L851" i="18" s="1"/>
  <c r="I850" i="18"/>
  <c r="L850" i="18" s="1"/>
  <c r="I849" i="18"/>
  <c r="K849" i="18" s="1"/>
  <c r="I848" i="18"/>
  <c r="K848" i="18" s="1"/>
  <c r="I847" i="18"/>
  <c r="K847" i="18" s="1"/>
  <c r="I846" i="18"/>
  <c r="K846" i="18" s="1"/>
  <c r="I845" i="18"/>
  <c r="I844" i="18"/>
  <c r="I843" i="18"/>
  <c r="K843" i="18" s="1"/>
  <c r="I842" i="18"/>
  <c r="J842" i="18" s="1"/>
  <c r="I841" i="18"/>
  <c r="L841" i="18" s="1"/>
  <c r="I840" i="18"/>
  <c r="L840" i="18" s="1"/>
  <c r="I839" i="18"/>
  <c r="I838" i="18"/>
  <c r="L838" i="18" s="1"/>
  <c r="I837" i="18"/>
  <c r="L837" i="18" s="1"/>
  <c r="I836" i="18"/>
  <c r="K836" i="18" s="1"/>
  <c r="I835" i="18"/>
  <c r="K835" i="18" s="1"/>
  <c r="I834" i="18"/>
  <c r="I833" i="18"/>
  <c r="I832" i="18"/>
  <c r="J832" i="18" s="1"/>
  <c r="I831" i="18"/>
  <c r="K831" i="18" s="1"/>
  <c r="I830" i="18"/>
  <c r="J830" i="18" s="1"/>
  <c r="I829" i="18"/>
  <c r="K829" i="18" s="1"/>
  <c r="I828" i="18"/>
  <c r="L828" i="18" s="1"/>
  <c r="I827" i="18"/>
  <c r="I826" i="18"/>
  <c r="L826" i="18" s="1"/>
  <c r="I825" i="18"/>
  <c r="K825" i="18" s="1"/>
  <c r="I824" i="18"/>
  <c r="K824" i="18" s="1"/>
  <c r="I823" i="18"/>
  <c r="I822" i="18"/>
  <c r="K822" i="18" s="1"/>
  <c r="I821" i="18"/>
  <c r="L821" i="18" s="1"/>
  <c r="I820" i="18"/>
  <c r="L820" i="18" s="1"/>
  <c r="I819" i="18"/>
  <c r="I818" i="18"/>
  <c r="J818" i="18" s="1"/>
  <c r="I817" i="18"/>
  <c r="K817" i="18" s="1"/>
  <c r="I816" i="18"/>
  <c r="I815" i="18"/>
  <c r="L815" i="18" s="1"/>
  <c r="I814" i="18"/>
  <c r="L814" i="18" s="1"/>
  <c r="I813" i="18"/>
  <c r="L813" i="18" s="1"/>
  <c r="I812" i="18"/>
  <c r="K812" i="18" s="1"/>
  <c r="I811" i="18"/>
  <c r="K811" i="18" s="1"/>
  <c r="I810" i="18"/>
  <c r="L810" i="18" s="1"/>
  <c r="I809" i="18"/>
  <c r="K809" i="18" s="1"/>
  <c r="I808" i="18"/>
  <c r="L808" i="18" s="1"/>
  <c r="I807" i="18"/>
  <c r="J807" i="18" s="1"/>
  <c r="I806" i="18"/>
  <c r="J806" i="18" s="1"/>
  <c r="I805" i="18"/>
  <c r="L805" i="18" s="1"/>
  <c r="I804" i="18"/>
  <c r="K804" i="18" s="1"/>
  <c r="I803" i="18"/>
  <c r="L803" i="18" s="1"/>
  <c r="I802" i="18"/>
  <c r="I801" i="18"/>
  <c r="K801" i="18" s="1"/>
  <c r="I800" i="18"/>
  <c r="K800" i="18" s="1"/>
  <c r="I799" i="18"/>
  <c r="K799" i="18" s="1"/>
  <c r="I798" i="18"/>
  <c r="L798" i="18" s="1"/>
  <c r="I797" i="18"/>
  <c r="K797" i="18" s="1"/>
  <c r="I796" i="18"/>
  <c r="L796" i="18" s="1"/>
  <c r="I795" i="18"/>
  <c r="L795" i="18" s="1"/>
  <c r="I794" i="18"/>
  <c r="J794" i="18" s="1"/>
  <c r="I793" i="18"/>
  <c r="L793" i="18" s="1"/>
  <c r="I792" i="18"/>
  <c r="K792" i="18" s="1"/>
  <c r="I791" i="18"/>
  <c r="L791" i="18" s="1"/>
  <c r="I790" i="18"/>
  <c r="L790" i="18" s="1"/>
  <c r="I789" i="18"/>
  <c r="L789" i="18" s="1"/>
  <c r="I788" i="18"/>
  <c r="K788" i="18" s="1"/>
  <c r="I787" i="18"/>
  <c r="K787" i="18" s="1"/>
  <c r="I786" i="18"/>
  <c r="L786" i="18" s="1"/>
  <c r="I785" i="18"/>
  <c r="K785" i="18" s="1"/>
  <c r="I784" i="18"/>
  <c r="L784" i="18" s="1"/>
  <c r="I783" i="18"/>
  <c r="L783" i="18" s="1"/>
  <c r="I782" i="18"/>
  <c r="J782" i="18" s="1"/>
  <c r="I781" i="18"/>
  <c r="L781" i="18" s="1"/>
  <c r="I780" i="18"/>
  <c r="L780" i="18" s="1"/>
  <c r="I779" i="18"/>
  <c r="I778" i="18"/>
  <c r="L778" i="18" s="1"/>
  <c r="I777" i="18"/>
  <c r="L777" i="18" s="1"/>
  <c r="I776" i="18"/>
  <c r="K776" i="18" s="1"/>
  <c r="I775" i="18"/>
  <c r="K775" i="18" s="1"/>
  <c r="I774" i="18"/>
  <c r="L774" i="18" s="1"/>
  <c r="I773" i="18"/>
  <c r="L773" i="18" s="1"/>
  <c r="I772" i="18"/>
  <c r="L772" i="18" s="1"/>
  <c r="I771" i="18"/>
  <c r="L771" i="18" s="1"/>
  <c r="I770" i="18"/>
  <c r="J770" i="18" s="1"/>
  <c r="I769" i="18"/>
  <c r="L769" i="18" s="1"/>
  <c r="I768" i="18"/>
  <c r="K768" i="18" s="1"/>
  <c r="I767" i="18"/>
  <c r="L767" i="18" s="1"/>
  <c r="I766" i="18"/>
  <c r="L766" i="18" s="1"/>
  <c r="I765" i="18"/>
  <c r="L765" i="18" s="1"/>
  <c r="I764" i="18"/>
  <c r="L764" i="18" s="1"/>
  <c r="I763" i="18"/>
  <c r="K763" i="18" s="1"/>
  <c r="I762" i="18"/>
  <c r="L762" i="18" s="1"/>
  <c r="I761" i="18"/>
  <c r="K761" i="18" s="1"/>
  <c r="I760" i="18"/>
  <c r="L760" i="18" s="1"/>
  <c r="I759" i="18"/>
  <c r="L759" i="18" s="1"/>
  <c r="I758" i="18"/>
  <c r="J758" i="18" s="1"/>
  <c r="I757" i="18"/>
  <c r="L757" i="18" s="1"/>
  <c r="I756" i="18"/>
  <c r="J756" i="18" s="1"/>
  <c r="I755" i="18"/>
  <c r="L755" i="18" s="1"/>
  <c r="I754" i="18"/>
  <c r="K754" i="18" s="1"/>
  <c r="I753" i="18"/>
  <c r="L753" i="18" s="1"/>
  <c r="I752" i="18"/>
  <c r="L752" i="18" s="1"/>
  <c r="I751" i="18"/>
  <c r="K751" i="18" s="1"/>
  <c r="I750" i="18"/>
  <c r="L750" i="18" s="1"/>
  <c r="I749" i="18"/>
  <c r="K749" i="18" s="1"/>
  <c r="I748" i="18"/>
  <c r="I747" i="18"/>
  <c r="L747" i="18" s="1"/>
  <c r="I746" i="18"/>
  <c r="J746" i="18" s="1"/>
  <c r="I745" i="18"/>
  <c r="L745" i="18" s="1"/>
  <c r="I744" i="18"/>
  <c r="I743" i="18"/>
  <c r="L743" i="18" s="1"/>
  <c r="I742" i="18"/>
  <c r="K742" i="18" s="1"/>
  <c r="I741" i="18"/>
  <c r="L741" i="18" s="1"/>
  <c r="I740" i="18"/>
  <c r="L740" i="18" s="1"/>
  <c r="I739" i="18"/>
  <c r="K739" i="18" s="1"/>
  <c r="I738" i="18"/>
  <c r="K738" i="18" s="1"/>
  <c r="I737" i="18"/>
  <c r="K737" i="18" s="1"/>
  <c r="I736" i="18"/>
  <c r="L736" i="18" s="1"/>
  <c r="I735" i="18"/>
  <c r="L735" i="18" s="1"/>
  <c r="I734" i="18"/>
  <c r="J734" i="18" s="1"/>
  <c r="I733" i="18"/>
  <c r="J733" i="18" s="1"/>
  <c r="I732" i="18"/>
  <c r="I731" i="18"/>
  <c r="L731" i="18" s="1"/>
  <c r="I730" i="18"/>
  <c r="K730" i="18" s="1"/>
  <c r="I729" i="18"/>
  <c r="L729" i="18" s="1"/>
  <c r="I728" i="18"/>
  <c r="L728" i="18" s="1"/>
  <c r="I727" i="18"/>
  <c r="K727" i="18" s="1"/>
  <c r="I726" i="18"/>
  <c r="K726" i="18" s="1"/>
  <c r="I725" i="18"/>
  <c r="K725" i="18" s="1"/>
  <c r="I724" i="18"/>
  <c r="L724" i="18" s="1"/>
  <c r="I723" i="18"/>
  <c r="L723" i="18" s="1"/>
  <c r="I722" i="18"/>
  <c r="J722" i="18" s="1"/>
  <c r="I721" i="18"/>
  <c r="I720" i="18"/>
  <c r="J720" i="18" s="1"/>
  <c r="I719" i="18"/>
  <c r="L719" i="18" s="1"/>
  <c r="I718" i="18"/>
  <c r="K718" i="18" s="1"/>
  <c r="I717" i="18"/>
  <c r="L717" i="18" s="1"/>
  <c r="I716" i="18"/>
  <c r="L716" i="18" s="1"/>
  <c r="I715" i="18"/>
  <c r="I714" i="18"/>
  <c r="I713" i="18"/>
  <c r="I712" i="18"/>
  <c r="L712" i="18" s="1"/>
  <c r="I711" i="18"/>
  <c r="L711" i="18" s="1"/>
  <c r="I710" i="18"/>
  <c r="J710" i="18" s="1"/>
  <c r="I709" i="18"/>
  <c r="J709" i="18" s="1"/>
  <c r="I708" i="18"/>
  <c r="K708" i="18" s="1"/>
  <c r="I707" i="18"/>
  <c r="L707" i="18" s="1"/>
  <c r="I706" i="18"/>
  <c r="K706" i="18" s="1"/>
  <c r="I705" i="18"/>
  <c r="L705" i="18" s="1"/>
  <c r="I704" i="18"/>
  <c r="L704" i="18" s="1"/>
  <c r="I703" i="18"/>
  <c r="K703" i="18" s="1"/>
  <c r="I702" i="18"/>
  <c r="K702" i="18" s="1"/>
  <c r="I701" i="18"/>
  <c r="I700" i="18"/>
  <c r="L700" i="18" s="1"/>
  <c r="I699" i="18"/>
  <c r="L699" i="18" s="1"/>
  <c r="I698" i="18"/>
  <c r="J698" i="18" s="1"/>
  <c r="I697" i="18"/>
  <c r="L697" i="18" s="1"/>
  <c r="I696" i="18"/>
  <c r="L696" i="18" s="1"/>
  <c r="I695" i="18"/>
  <c r="K695" i="18" s="1"/>
  <c r="I694" i="18"/>
  <c r="I693" i="18"/>
  <c r="L693" i="18" s="1"/>
  <c r="I692" i="18"/>
  <c r="L692" i="18" s="1"/>
  <c r="I691" i="18"/>
  <c r="I690" i="18"/>
  <c r="L690" i="18" s="1"/>
  <c r="I689" i="18"/>
  <c r="J689" i="18" s="1"/>
  <c r="I688" i="18"/>
  <c r="L688" i="18" s="1"/>
  <c r="I687" i="18"/>
  <c r="L687" i="18" s="1"/>
  <c r="I686" i="18"/>
  <c r="J686" i="18" s="1"/>
  <c r="I685" i="18"/>
  <c r="L685" i="18" s="1"/>
  <c r="I684" i="18"/>
  <c r="K684" i="18" s="1"/>
  <c r="I683" i="18"/>
  <c r="K683" i="18" s="1"/>
  <c r="I682" i="18"/>
  <c r="K682" i="18" s="1"/>
  <c r="I681" i="18"/>
  <c r="L681" i="18" s="1"/>
  <c r="I680" i="18"/>
  <c r="L680" i="18" s="1"/>
  <c r="I679" i="18"/>
  <c r="L679" i="18" s="1"/>
  <c r="I678" i="18"/>
  <c r="I677" i="18"/>
  <c r="K677" i="18" s="1"/>
  <c r="I676" i="18"/>
  <c r="L676" i="18" s="1"/>
  <c r="I675" i="18"/>
  <c r="L675" i="18" s="1"/>
  <c r="I674" i="18"/>
  <c r="J674" i="18" s="1"/>
  <c r="I673" i="18"/>
  <c r="L673" i="18" s="1"/>
  <c r="I672" i="18"/>
  <c r="K672" i="18" s="1"/>
  <c r="I671" i="18"/>
  <c r="K671" i="18" s="1"/>
  <c r="I670" i="18"/>
  <c r="I669" i="18"/>
  <c r="L669" i="18" s="1"/>
  <c r="I668" i="18"/>
  <c r="L668" i="18" s="1"/>
  <c r="I667" i="18"/>
  <c r="I666" i="18"/>
  <c r="J666" i="18" s="1"/>
  <c r="I665" i="18"/>
  <c r="L665" i="18" s="1"/>
  <c r="I664" i="18"/>
  <c r="L664" i="18" s="1"/>
  <c r="I663" i="18"/>
  <c r="L663" i="18" s="1"/>
  <c r="I662" i="18"/>
  <c r="J662" i="18" s="1"/>
  <c r="I661" i="18"/>
  <c r="I660" i="18"/>
  <c r="K660" i="18" s="1"/>
  <c r="I659" i="18"/>
  <c r="I658" i="18"/>
  <c r="L658" i="18" s="1"/>
  <c r="I657" i="18"/>
  <c r="I656" i="18"/>
  <c r="L656" i="18" s="1"/>
  <c r="I655" i="18"/>
  <c r="I654" i="18"/>
  <c r="L654" i="18" s="1"/>
  <c r="I653" i="18"/>
  <c r="J653" i="18" s="1"/>
  <c r="I652" i="18"/>
  <c r="L652" i="18" s="1"/>
  <c r="I651" i="18"/>
  <c r="L651" i="18" s="1"/>
  <c r="I650" i="18"/>
  <c r="J650" i="18" s="1"/>
  <c r="I649" i="18"/>
  <c r="L649" i="18" s="1"/>
  <c r="I648" i="18"/>
  <c r="J648" i="18" s="1"/>
  <c r="I647" i="18"/>
  <c r="K647" i="18" s="1"/>
  <c r="I646" i="18"/>
  <c r="K646" i="18" s="1"/>
  <c r="I645" i="18"/>
  <c r="I644" i="18"/>
  <c r="L644" i="18" s="1"/>
  <c r="I643" i="18"/>
  <c r="I642" i="18"/>
  <c r="K642" i="18" s="1"/>
  <c r="I641" i="18"/>
  <c r="I640" i="18"/>
  <c r="L640" i="18" s="1"/>
  <c r="I639" i="18"/>
  <c r="L639" i="18" s="1"/>
  <c r="I638" i="18"/>
  <c r="J638" i="18" s="1"/>
  <c r="I637" i="18"/>
  <c r="I636" i="18"/>
  <c r="L636" i="18" s="1"/>
  <c r="I635" i="18"/>
  <c r="K635" i="18" s="1"/>
  <c r="I634" i="18"/>
  <c r="I633" i="18"/>
  <c r="I632" i="18"/>
  <c r="L632" i="18" s="1"/>
  <c r="I631" i="18"/>
  <c r="K631" i="18" s="1"/>
  <c r="I630" i="18"/>
  <c r="J630" i="18" s="1"/>
  <c r="I629" i="18"/>
  <c r="L629" i="18" s="1"/>
  <c r="I628" i="18"/>
  <c r="L628" i="18" s="1"/>
  <c r="I627" i="18"/>
  <c r="L627" i="18" s="1"/>
  <c r="I626" i="18"/>
  <c r="J626" i="18" s="1"/>
  <c r="I625" i="18"/>
  <c r="I624" i="18"/>
  <c r="K624" i="18" s="1"/>
  <c r="I623" i="18"/>
  <c r="I622" i="18"/>
  <c r="L622" i="18" s="1"/>
  <c r="I621" i="18"/>
  <c r="I620" i="18"/>
  <c r="L620" i="18" s="1"/>
  <c r="I619" i="18"/>
  <c r="J619" i="18" s="1"/>
  <c r="I618" i="18"/>
  <c r="L618" i="18" s="1"/>
  <c r="I617" i="18"/>
  <c r="J617" i="18" s="1"/>
  <c r="I616" i="18"/>
  <c r="L616" i="18" s="1"/>
  <c r="I615" i="18"/>
  <c r="L615" i="18" s="1"/>
  <c r="I614" i="18"/>
  <c r="J614" i="18" s="1"/>
  <c r="I613" i="18"/>
  <c r="L613" i="18" s="1"/>
  <c r="I612" i="18"/>
  <c r="J612" i="18" s="1"/>
  <c r="I611" i="18"/>
  <c r="K611" i="18" s="1"/>
  <c r="I610" i="18"/>
  <c r="K610" i="18" s="1"/>
  <c r="I609" i="18"/>
  <c r="L609" i="18" s="1"/>
  <c r="I608" i="18"/>
  <c r="L608" i="18" s="1"/>
  <c r="I607" i="18"/>
  <c r="L607" i="18" s="1"/>
  <c r="I606" i="18"/>
  <c r="I605" i="18"/>
  <c r="K605" i="18" s="1"/>
  <c r="I604" i="18"/>
  <c r="L604" i="18" s="1"/>
  <c r="I603" i="18"/>
  <c r="L603" i="18" s="1"/>
  <c r="I602" i="18"/>
  <c r="J602" i="18" s="1"/>
  <c r="I601" i="18"/>
  <c r="I600" i="18"/>
  <c r="K600" i="18" s="1"/>
  <c r="I599" i="18"/>
  <c r="I598" i="18"/>
  <c r="I597" i="18"/>
  <c r="I596" i="18"/>
  <c r="L596" i="18" s="1"/>
  <c r="I595" i="18"/>
  <c r="I594" i="18"/>
  <c r="J594" i="18" s="1"/>
  <c r="I593" i="18"/>
  <c r="L593" i="18" s="1"/>
  <c r="I592" i="18"/>
  <c r="L592" i="18" s="1"/>
  <c r="I591" i="18"/>
  <c r="L591" i="18" s="1"/>
  <c r="I590" i="18"/>
  <c r="J590" i="18" s="1"/>
  <c r="I589" i="18"/>
  <c r="I588" i="18"/>
  <c r="K588" i="18" s="1"/>
  <c r="I587" i="18"/>
  <c r="I586" i="18"/>
  <c r="L586" i="18" s="1"/>
  <c r="I585" i="18"/>
  <c r="I584" i="18"/>
  <c r="L584" i="18" s="1"/>
  <c r="I583" i="18"/>
  <c r="J583" i="18" s="1"/>
  <c r="I582" i="18"/>
  <c r="I581" i="18"/>
  <c r="I580" i="18"/>
  <c r="L580" i="18" s="1"/>
  <c r="I579" i="18"/>
  <c r="L579" i="18" s="1"/>
  <c r="I578" i="18"/>
  <c r="J578" i="18" s="1"/>
  <c r="I577" i="18"/>
  <c r="L577" i="18" s="1"/>
  <c r="I576" i="18"/>
  <c r="J576" i="18" s="1"/>
  <c r="I575" i="18"/>
  <c r="K575" i="18" s="1"/>
  <c r="I574" i="18"/>
  <c r="I573" i="18"/>
  <c r="I572" i="18"/>
  <c r="L572" i="18" s="1"/>
  <c r="I571" i="18"/>
  <c r="I570" i="18"/>
  <c r="L570" i="18" s="1"/>
  <c r="I569" i="18"/>
  <c r="I568" i="18"/>
  <c r="I567" i="18"/>
  <c r="I566" i="18"/>
  <c r="L566" i="18" s="1"/>
  <c r="I565" i="18"/>
  <c r="J565" i="18" s="1"/>
  <c r="I564" i="18"/>
  <c r="J564" i="18" s="1"/>
  <c r="I563" i="18"/>
  <c r="L563" i="18" s="1"/>
  <c r="I562" i="18"/>
  <c r="L562" i="18" s="1"/>
  <c r="I561" i="18"/>
  <c r="K561" i="18" s="1"/>
  <c r="I560" i="18"/>
  <c r="K560" i="18" s="1"/>
  <c r="I559" i="18"/>
  <c r="K559" i="18" s="1"/>
  <c r="I558" i="18"/>
  <c r="L558" i="18" s="1"/>
  <c r="I557" i="18"/>
  <c r="I556" i="18"/>
  <c r="K556" i="18" s="1"/>
  <c r="I555" i="18"/>
  <c r="K555" i="18" s="1"/>
  <c r="I554" i="18"/>
  <c r="I553" i="18"/>
  <c r="I552" i="18"/>
  <c r="J552" i="18" s="1"/>
  <c r="I551" i="18"/>
  <c r="L551" i="18" s="1"/>
  <c r="I550" i="18"/>
  <c r="L550" i="18" s="1"/>
  <c r="I549" i="18"/>
  <c r="L549" i="18" s="1"/>
  <c r="I548" i="18"/>
  <c r="K548" i="18" s="1"/>
  <c r="I547" i="18"/>
  <c r="I546" i="18"/>
  <c r="L546" i="18" s="1"/>
  <c r="I545" i="18"/>
  <c r="I544" i="18"/>
  <c r="K544" i="18" s="1"/>
  <c r="I543" i="18"/>
  <c r="K543" i="18" s="1"/>
  <c r="I542" i="18"/>
  <c r="L542" i="18" s="1"/>
  <c r="I541" i="18"/>
  <c r="L541" i="18" s="1"/>
  <c r="I540" i="18"/>
  <c r="J540" i="18" s="1"/>
  <c r="I539" i="18"/>
  <c r="L539" i="18" s="1"/>
  <c r="I538" i="18"/>
  <c r="L538" i="18" s="1"/>
  <c r="I537" i="18"/>
  <c r="J537" i="18" s="1"/>
  <c r="I536" i="18"/>
  <c r="L536" i="18" s="1"/>
  <c r="I535" i="18"/>
  <c r="L535" i="18" s="1"/>
  <c r="I534" i="18"/>
  <c r="I533" i="18"/>
  <c r="L533" i="18" s="1"/>
  <c r="I532" i="18"/>
  <c r="I531" i="18"/>
  <c r="I530" i="18"/>
  <c r="L530" i="18" s="1"/>
  <c r="I529" i="18"/>
  <c r="L529" i="18" s="1"/>
  <c r="I528" i="18"/>
  <c r="I527" i="18"/>
  <c r="E6" i="19" s="1"/>
  <c r="I526" i="18"/>
  <c r="I525" i="18"/>
  <c r="I524" i="18"/>
  <c r="L524" i="18" s="1"/>
  <c r="I523" i="18"/>
  <c r="L523" i="18" s="1"/>
  <c r="I522" i="18"/>
  <c r="I521" i="18"/>
  <c r="L521" i="18" s="1"/>
  <c r="I520" i="18"/>
  <c r="K520" i="18" s="1"/>
  <c r="I519" i="18"/>
  <c r="L519" i="18" s="1"/>
  <c r="I518" i="18"/>
  <c r="K518" i="18" s="1"/>
  <c r="I517" i="18"/>
  <c r="L517" i="18" s="1"/>
  <c r="I516" i="18"/>
  <c r="J516" i="18" s="1"/>
  <c r="I515" i="18"/>
  <c r="I514" i="18"/>
  <c r="J514" i="18" s="1"/>
  <c r="I513" i="18"/>
  <c r="J513" i="18" s="1"/>
  <c r="I512" i="18"/>
  <c r="L512" i="18" s="1"/>
  <c r="I511" i="18"/>
  <c r="K511" i="18" s="1"/>
  <c r="I510" i="18"/>
  <c r="I509" i="18"/>
  <c r="J509" i="18" s="1"/>
  <c r="I508" i="18"/>
  <c r="J508" i="18" s="1"/>
  <c r="I507" i="18"/>
  <c r="I506" i="18"/>
  <c r="J506" i="18" s="1"/>
  <c r="I505" i="18"/>
  <c r="I504" i="18"/>
  <c r="J504" i="18" s="1"/>
  <c r="I503" i="18"/>
  <c r="I502" i="18"/>
  <c r="K502" i="18" s="1"/>
  <c r="I501" i="18"/>
  <c r="L501" i="18" s="1"/>
  <c r="I500" i="18"/>
  <c r="I499" i="18"/>
  <c r="K499" i="18" s="1"/>
  <c r="I498" i="18"/>
  <c r="K498" i="18" s="1"/>
  <c r="I497" i="18"/>
  <c r="J497" i="18" s="1"/>
  <c r="I496" i="18"/>
  <c r="J496" i="18" s="1"/>
  <c r="I495" i="18"/>
  <c r="I494" i="18"/>
  <c r="J494" i="18" s="1"/>
  <c r="I493" i="18"/>
  <c r="L493" i="18" s="1"/>
  <c r="I492" i="18"/>
  <c r="I491" i="18"/>
  <c r="J491" i="18" s="1"/>
  <c r="I490" i="18"/>
  <c r="K490" i="18" s="1"/>
  <c r="I489" i="18"/>
  <c r="L489" i="18" s="1"/>
  <c r="I488" i="18"/>
  <c r="K488" i="18" s="1"/>
  <c r="I487" i="18"/>
  <c r="I486" i="18"/>
  <c r="L486" i="18" s="1"/>
  <c r="I485" i="18"/>
  <c r="J485" i="18" s="1"/>
  <c r="I484" i="18"/>
  <c r="K484" i="18" s="1"/>
  <c r="I483" i="18"/>
  <c r="I482" i="18"/>
  <c r="L482" i="18" s="1"/>
  <c r="I481" i="18"/>
  <c r="L481" i="18" s="1"/>
  <c r="I480" i="18"/>
  <c r="L480" i="18" s="1"/>
  <c r="I479" i="18"/>
  <c r="J479" i="18" s="1"/>
  <c r="I478" i="18"/>
  <c r="I477" i="18"/>
  <c r="L477" i="18" s="1"/>
  <c r="I476" i="18"/>
  <c r="L476" i="18" s="1"/>
  <c r="I475" i="18"/>
  <c r="L475" i="18" s="1"/>
  <c r="I474" i="18"/>
  <c r="J474" i="18" s="1"/>
  <c r="I473" i="18"/>
  <c r="J473" i="18" s="1"/>
  <c r="I472" i="18"/>
  <c r="K472" i="18" s="1"/>
  <c r="I471" i="18"/>
  <c r="L471" i="18" s="1"/>
  <c r="I470" i="18"/>
  <c r="L470" i="18" s="1"/>
  <c r="I469" i="18"/>
  <c r="L469" i="18" s="1"/>
  <c r="I468" i="18"/>
  <c r="J468" i="18" s="1"/>
  <c r="I467" i="18"/>
  <c r="J467" i="18" s="1"/>
  <c r="I466" i="18"/>
  <c r="K466" i="18" s="1"/>
  <c r="I465" i="18"/>
  <c r="L465" i="18" s="1"/>
  <c r="I464" i="18"/>
  <c r="L464" i="18" s="1"/>
  <c r="I463" i="18"/>
  <c r="L463" i="18" s="1"/>
  <c r="I462" i="18"/>
  <c r="I461" i="18"/>
  <c r="J461" i="18" s="1"/>
  <c r="I460" i="18"/>
  <c r="K460" i="18" s="1"/>
  <c r="I459" i="18"/>
  <c r="L459" i="18" s="1"/>
  <c r="I458" i="18"/>
  <c r="L458" i="18" s="1"/>
  <c r="I457" i="18"/>
  <c r="L457" i="18" s="1"/>
  <c r="I456" i="18"/>
  <c r="L456" i="18" s="1"/>
  <c r="I455" i="18"/>
  <c r="J455" i="18" s="1"/>
  <c r="I454" i="18"/>
  <c r="K454" i="18" s="1"/>
  <c r="I453" i="18"/>
  <c r="L453" i="18" s="1"/>
  <c r="I452" i="18"/>
  <c r="L452" i="18" s="1"/>
  <c r="I451" i="18"/>
  <c r="L451" i="18" s="1"/>
  <c r="I450" i="18"/>
  <c r="L450" i="18" s="1"/>
  <c r="I449" i="18"/>
  <c r="J449" i="18" s="1"/>
  <c r="I448" i="18"/>
  <c r="K448" i="18" s="1"/>
  <c r="I447" i="18"/>
  <c r="L447" i="18" s="1"/>
  <c r="I446" i="18"/>
  <c r="L446" i="18" s="1"/>
  <c r="I445" i="18"/>
  <c r="L445" i="18" s="1"/>
  <c r="I444" i="18"/>
  <c r="L444" i="18" s="1"/>
  <c r="I443" i="18"/>
  <c r="J443" i="18" s="1"/>
  <c r="I442" i="18"/>
  <c r="K442" i="18" s="1"/>
  <c r="I441" i="18"/>
  <c r="L441" i="18" s="1"/>
  <c r="I440" i="18"/>
  <c r="L440" i="18" s="1"/>
  <c r="I439" i="18"/>
  <c r="L439" i="18" s="1"/>
  <c r="I438" i="18"/>
  <c r="L438" i="18" s="1"/>
  <c r="I437" i="18"/>
  <c r="J437" i="18" s="1"/>
  <c r="I436" i="18"/>
  <c r="K436" i="18" s="1"/>
  <c r="I435" i="18"/>
  <c r="L435" i="18" s="1"/>
  <c r="I434" i="18"/>
  <c r="L434" i="18" s="1"/>
  <c r="I433" i="18"/>
  <c r="L433" i="18" s="1"/>
  <c r="I432" i="18"/>
  <c r="I431" i="18"/>
  <c r="J431" i="18" s="1"/>
  <c r="I430" i="18"/>
  <c r="K430" i="18" s="1"/>
  <c r="I429" i="18"/>
  <c r="L429" i="18" s="1"/>
  <c r="I428" i="18"/>
  <c r="I427" i="18"/>
  <c r="L427" i="18" s="1"/>
  <c r="I426" i="18"/>
  <c r="K426" i="18" s="1"/>
  <c r="I425" i="18"/>
  <c r="J425" i="18" s="1"/>
  <c r="I424" i="18"/>
  <c r="K424" i="18" s="1"/>
  <c r="I423" i="18"/>
  <c r="L423" i="18" s="1"/>
  <c r="I422" i="18"/>
  <c r="K422" i="18" s="1"/>
  <c r="I421" i="18"/>
  <c r="L421" i="18" s="1"/>
  <c r="I420" i="18"/>
  <c r="I419" i="18"/>
  <c r="J419" i="18" s="1"/>
  <c r="I418" i="18"/>
  <c r="K418" i="18" s="1"/>
  <c r="I417" i="18"/>
  <c r="L417" i="18" s="1"/>
  <c r="I416" i="18"/>
  <c r="K416" i="18" s="1"/>
  <c r="I415" i="18"/>
  <c r="L415" i="18" s="1"/>
  <c r="I414" i="18"/>
  <c r="J414" i="18" s="1"/>
  <c r="I413" i="18"/>
  <c r="J413" i="18" s="1"/>
  <c r="I412" i="18"/>
  <c r="K412" i="18" s="1"/>
  <c r="I411" i="18"/>
  <c r="L411" i="18" s="1"/>
  <c r="I410" i="18"/>
  <c r="K410" i="18" s="1"/>
  <c r="I409" i="18"/>
  <c r="L409" i="18" s="1"/>
  <c r="I408" i="18"/>
  <c r="K408" i="18" s="1"/>
  <c r="I407" i="18"/>
  <c r="J407" i="18" s="1"/>
  <c r="I406" i="18"/>
  <c r="K406" i="18" s="1"/>
  <c r="I405" i="18"/>
  <c r="L405" i="18" s="1"/>
  <c r="I404" i="18"/>
  <c r="K404" i="18" s="1"/>
  <c r="I403" i="18"/>
  <c r="L403" i="18" s="1"/>
  <c r="I402" i="18"/>
  <c r="I401" i="18"/>
  <c r="J401" i="18" s="1"/>
  <c r="I400" i="18"/>
  <c r="K400" i="18" s="1"/>
  <c r="I399" i="18"/>
  <c r="L399" i="18" s="1"/>
  <c r="I398" i="18"/>
  <c r="K398" i="18" s="1"/>
  <c r="I397" i="18"/>
  <c r="J397" i="18" s="1"/>
  <c r="I396" i="18"/>
  <c r="L396" i="18" s="1"/>
  <c r="I395" i="18"/>
  <c r="J395" i="18" s="1"/>
  <c r="I394" i="18"/>
  <c r="L394" i="18" s="1"/>
  <c r="I393" i="18"/>
  <c r="L393" i="18" s="1"/>
  <c r="I392" i="18"/>
  <c r="L392" i="18" s="1"/>
  <c r="I391" i="18"/>
  <c r="J391" i="18" s="1"/>
  <c r="I390" i="18"/>
  <c r="L390" i="18" s="1"/>
  <c r="I389" i="18"/>
  <c r="L389" i="18" s="1"/>
  <c r="I388" i="18"/>
  <c r="I387" i="18"/>
  <c r="L387" i="18" s="1"/>
  <c r="I386" i="18"/>
  <c r="L386" i="18" s="1"/>
  <c r="I385" i="18"/>
  <c r="K385" i="18" s="1"/>
  <c r="I384" i="18"/>
  <c r="K384" i="18" s="1"/>
  <c r="I383" i="18"/>
  <c r="I382" i="18"/>
  <c r="L382" i="18" s="1"/>
  <c r="I381" i="18"/>
  <c r="I380" i="18"/>
  <c r="L380" i="18" s="1"/>
  <c r="I379" i="18"/>
  <c r="J379" i="18" s="1"/>
  <c r="I378" i="18"/>
  <c r="L378" i="18" s="1"/>
  <c r="I377" i="18"/>
  <c r="I376" i="18"/>
  <c r="I375" i="18"/>
  <c r="I374" i="18"/>
  <c r="L374" i="18" s="1"/>
  <c r="I373" i="18"/>
  <c r="K373" i="18" s="1"/>
  <c r="I372" i="18"/>
  <c r="K372" i="18" s="1"/>
  <c r="I371" i="18"/>
  <c r="L371" i="18" s="1"/>
  <c r="I370" i="18"/>
  <c r="L370" i="18" s="1"/>
  <c r="I369" i="18"/>
  <c r="I368" i="18"/>
  <c r="L368" i="18" s="1"/>
  <c r="I367" i="18"/>
  <c r="J367" i="18" s="1"/>
  <c r="I366" i="18"/>
  <c r="L366" i="18" s="1"/>
  <c r="I365" i="18"/>
  <c r="L365" i="18" s="1"/>
  <c r="I364" i="18"/>
  <c r="J364" i="18" s="1"/>
  <c r="I363" i="18"/>
  <c r="L363" i="18" s="1"/>
  <c r="I362" i="18"/>
  <c r="I361" i="18"/>
  <c r="K361" i="18" s="1"/>
  <c r="I360" i="18"/>
  <c r="K360" i="18" s="1"/>
  <c r="I359" i="18"/>
  <c r="J359" i="18" s="1"/>
  <c r="I358" i="18"/>
  <c r="L358" i="18" s="1"/>
  <c r="I357" i="18"/>
  <c r="K357" i="18" s="1"/>
  <c r="I356" i="18"/>
  <c r="L356" i="18" s="1"/>
  <c r="I355" i="18"/>
  <c r="J355" i="18" s="1"/>
  <c r="I354" i="18"/>
  <c r="L354" i="18" s="1"/>
  <c r="I353" i="18"/>
  <c r="K353" i="18" s="1"/>
  <c r="I352" i="18"/>
  <c r="I351" i="18"/>
  <c r="L351" i="18" s="1"/>
  <c r="I350" i="18"/>
  <c r="L350" i="18" s="1"/>
  <c r="I349" i="18"/>
  <c r="K349" i="18" s="1"/>
  <c r="I348" i="18"/>
  <c r="K348" i="18" s="1"/>
  <c r="I347" i="18"/>
  <c r="J347" i="18" s="1"/>
  <c r="I346" i="18"/>
  <c r="L346" i="18" s="1"/>
  <c r="I345" i="18"/>
  <c r="K345" i="18" s="1"/>
  <c r="I344" i="18"/>
  <c r="L344" i="18" s="1"/>
  <c r="I343" i="18"/>
  <c r="J343" i="18" s="1"/>
  <c r="I342" i="18"/>
  <c r="L342" i="18" s="1"/>
  <c r="I341" i="18"/>
  <c r="I340" i="18"/>
  <c r="J340" i="18" s="1"/>
  <c r="I339" i="18"/>
  <c r="I338" i="18"/>
  <c r="L338" i="18" s="1"/>
  <c r="I337" i="18"/>
  <c r="K337" i="18" s="1"/>
  <c r="I336" i="18"/>
  <c r="K336" i="18" s="1"/>
  <c r="I335" i="18"/>
  <c r="I334" i="18"/>
  <c r="L334" i="18" s="1"/>
  <c r="I333" i="18"/>
  <c r="I332" i="18"/>
  <c r="L332" i="18" s="1"/>
  <c r="I331" i="18"/>
  <c r="J331" i="18" s="1"/>
  <c r="I330" i="18"/>
  <c r="L330" i="18" s="1"/>
  <c r="I329" i="18"/>
  <c r="K329" i="18" s="1"/>
  <c r="I328" i="18"/>
  <c r="J328" i="18" s="1"/>
  <c r="I327" i="18"/>
  <c r="L327" i="18" s="1"/>
  <c r="I326" i="18"/>
  <c r="L326" i="18" s="1"/>
  <c r="I325" i="18"/>
  <c r="K325" i="18" s="1"/>
  <c r="I324" i="18"/>
  <c r="K324" i="18" s="1"/>
  <c r="I323" i="18"/>
  <c r="L323" i="18" s="1"/>
  <c r="I322" i="18"/>
  <c r="L322" i="18" s="1"/>
  <c r="I321" i="18"/>
  <c r="I320" i="18"/>
  <c r="I319" i="18"/>
  <c r="J319" i="18" s="1"/>
  <c r="I318" i="18"/>
  <c r="L318" i="18" s="1"/>
  <c r="I317" i="18"/>
  <c r="K317" i="18" s="1"/>
  <c r="I316" i="18"/>
  <c r="J316" i="18" s="1"/>
  <c r="I315" i="18"/>
  <c r="L315" i="18" s="1"/>
  <c r="I314" i="18"/>
  <c r="L314" i="18" s="1"/>
  <c r="I313" i="18"/>
  <c r="K313" i="18" s="1"/>
  <c r="I312" i="18"/>
  <c r="K312" i="18" s="1"/>
  <c r="I311" i="18"/>
  <c r="L311" i="18" s="1"/>
  <c r="I310" i="18"/>
  <c r="L310" i="18" s="1"/>
  <c r="I309" i="18"/>
  <c r="K309" i="18" s="1"/>
  <c r="I308" i="18"/>
  <c r="L308" i="18" s="1"/>
  <c r="I307" i="18"/>
  <c r="J307" i="18" s="1"/>
  <c r="I306" i="18"/>
  <c r="L306" i="18" s="1"/>
  <c r="I305" i="18"/>
  <c r="L305" i="18" s="1"/>
  <c r="I304" i="18"/>
  <c r="I303" i="18"/>
  <c r="L303" i="18" s="1"/>
  <c r="I302" i="18"/>
  <c r="L302" i="18" s="1"/>
  <c r="I301" i="18"/>
  <c r="L301" i="18" s="1"/>
  <c r="I300" i="18"/>
  <c r="J300" i="18" s="1"/>
  <c r="I299" i="18"/>
  <c r="L299" i="18" s="1"/>
  <c r="I298" i="18"/>
  <c r="L298" i="18" s="1"/>
  <c r="I297" i="18"/>
  <c r="K297" i="18" s="1"/>
  <c r="I296" i="18"/>
  <c r="L296" i="18" s="1"/>
  <c r="I295" i="18"/>
  <c r="J295" i="18" s="1"/>
  <c r="I294" i="18"/>
  <c r="L294" i="18" s="1"/>
  <c r="I293" i="18"/>
  <c r="I292" i="18"/>
  <c r="J292" i="18" s="1"/>
  <c r="I291" i="18"/>
  <c r="L291" i="18" s="1"/>
  <c r="I290" i="18"/>
  <c r="L290" i="18" s="1"/>
  <c r="I289" i="18"/>
  <c r="I288" i="18"/>
  <c r="L288" i="18" s="1"/>
  <c r="I287" i="18"/>
  <c r="L287" i="18" s="1"/>
  <c r="I286" i="18"/>
  <c r="L286" i="18" s="1"/>
  <c r="I285" i="18"/>
  <c r="K285" i="18" s="1"/>
  <c r="I284" i="18"/>
  <c r="L284" i="18" s="1"/>
  <c r="I283" i="18"/>
  <c r="J283" i="18" s="1"/>
  <c r="I282" i="18"/>
  <c r="L282" i="18" s="1"/>
  <c r="I281" i="18"/>
  <c r="K281" i="18" s="1"/>
  <c r="I280" i="18"/>
  <c r="I279" i="18"/>
  <c r="L279" i="18" s="1"/>
  <c r="I278" i="18"/>
  <c r="L278" i="18" s="1"/>
  <c r="I277" i="18"/>
  <c r="K277" i="18" s="1"/>
  <c r="I276" i="18"/>
  <c r="K276" i="18" s="1"/>
  <c r="I275" i="18"/>
  <c r="L275" i="18" s="1"/>
  <c r="I274" i="18"/>
  <c r="L274" i="18" s="1"/>
  <c r="I273" i="18"/>
  <c r="J273" i="18" s="1"/>
  <c r="I272" i="18"/>
  <c r="L272" i="18" s="1"/>
  <c r="I271" i="18"/>
  <c r="J271" i="18" s="1"/>
  <c r="I270" i="18"/>
  <c r="L270" i="18" s="1"/>
  <c r="I269" i="18"/>
  <c r="K269" i="18" s="1"/>
  <c r="I268" i="18"/>
  <c r="J268" i="18" s="1"/>
  <c r="I267" i="18"/>
  <c r="I266" i="18"/>
  <c r="L266" i="18" s="1"/>
  <c r="I265" i="18"/>
  <c r="K265" i="18" s="1"/>
  <c r="I264" i="18"/>
  <c r="K264" i="18" s="1"/>
  <c r="I263" i="18"/>
  <c r="L263" i="18" s="1"/>
  <c r="I262" i="18"/>
  <c r="L262" i="18" s="1"/>
  <c r="I261" i="18"/>
  <c r="K261" i="18" s="1"/>
  <c r="I260" i="18"/>
  <c r="J260" i="18" s="1"/>
  <c r="I259" i="18"/>
  <c r="I258" i="18"/>
  <c r="L258" i="18" s="1"/>
  <c r="I257" i="18"/>
  <c r="L257" i="18" s="1"/>
  <c r="I256" i="18"/>
  <c r="J256" i="18" s="1"/>
  <c r="I255" i="18"/>
  <c r="L255" i="18" s="1"/>
  <c r="I254" i="18"/>
  <c r="L254" i="18" s="1"/>
  <c r="I253" i="18"/>
  <c r="K253" i="18" s="1"/>
  <c r="I252" i="18"/>
  <c r="K252" i="18" s="1"/>
  <c r="I251" i="18"/>
  <c r="K251" i="18" s="1"/>
  <c r="I250" i="18"/>
  <c r="L250" i="18" s="1"/>
  <c r="I249" i="18"/>
  <c r="I248" i="18"/>
  <c r="L248" i="18" s="1"/>
  <c r="I247" i="18"/>
  <c r="J247" i="18" s="1"/>
  <c r="I246" i="18"/>
  <c r="L246" i="18" s="1"/>
  <c r="I245" i="18"/>
  <c r="L245" i="18" s="1"/>
  <c r="I244" i="18"/>
  <c r="J244" i="18" s="1"/>
  <c r="I243" i="18"/>
  <c r="L243" i="18" s="1"/>
  <c r="I242" i="18"/>
  <c r="L242" i="18" s="1"/>
  <c r="I241" i="18"/>
  <c r="K241" i="18" s="1"/>
  <c r="I240" i="18"/>
  <c r="K240" i="18" s="1"/>
  <c r="I239" i="18"/>
  <c r="L239" i="18" s="1"/>
  <c r="I238" i="18"/>
  <c r="L238" i="18" s="1"/>
  <c r="I237" i="18"/>
  <c r="K237" i="18" s="1"/>
  <c r="I236" i="18"/>
  <c r="L236" i="18" s="1"/>
  <c r="I235" i="18"/>
  <c r="J235" i="18" s="1"/>
  <c r="I234" i="18"/>
  <c r="L234" i="18" s="1"/>
  <c r="I233" i="18"/>
  <c r="K233" i="18" s="1"/>
  <c r="I232" i="18"/>
  <c r="J232" i="18" s="1"/>
  <c r="I231" i="18"/>
  <c r="L231" i="18" s="1"/>
  <c r="I230" i="18"/>
  <c r="L230" i="18" s="1"/>
  <c r="I229" i="18"/>
  <c r="K229" i="18" s="1"/>
  <c r="I228" i="18"/>
  <c r="K228" i="18" s="1"/>
  <c r="I227" i="18"/>
  <c r="L227" i="18" s="1"/>
  <c r="I226" i="18"/>
  <c r="L226" i="18" s="1"/>
  <c r="I225" i="18"/>
  <c r="K225" i="18" s="1"/>
  <c r="I224" i="18"/>
  <c r="L224" i="18" s="1"/>
  <c r="I223" i="18"/>
  <c r="I222" i="18"/>
  <c r="L222" i="18" s="1"/>
  <c r="I221" i="18"/>
  <c r="J221" i="18" s="1"/>
  <c r="I220" i="18"/>
  <c r="I219" i="18"/>
  <c r="L219" i="18" s="1"/>
  <c r="I218" i="18"/>
  <c r="L218" i="18" s="1"/>
  <c r="I217" i="18"/>
  <c r="K217" i="18" s="1"/>
  <c r="I216" i="18"/>
  <c r="K216" i="18" s="1"/>
  <c r="I215" i="18"/>
  <c r="L215" i="18" s="1"/>
  <c r="I214" i="18"/>
  <c r="L214" i="18" s="1"/>
  <c r="I213" i="18"/>
  <c r="I212" i="18"/>
  <c r="L212" i="18" s="1"/>
  <c r="I211" i="18"/>
  <c r="J211" i="18" s="1"/>
  <c r="I210" i="18"/>
  <c r="L210" i="18" s="1"/>
  <c r="I209" i="18"/>
  <c r="L209" i="18" s="1"/>
  <c r="I208" i="18"/>
  <c r="J208" i="18" s="1"/>
  <c r="I207" i="18"/>
  <c r="L207" i="18" s="1"/>
  <c r="I206" i="18"/>
  <c r="I205" i="18"/>
  <c r="K205" i="18" s="1"/>
  <c r="I204" i="18"/>
  <c r="K204" i="18" s="1"/>
  <c r="I203" i="18"/>
  <c r="K203" i="18" s="1"/>
  <c r="I202" i="18"/>
  <c r="L202" i="18" s="1"/>
  <c r="I201" i="18"/>
  <c r="K201" i="18" s="1"/>
  <c r="I200" i="18"/>
  <c r="L200" i="18" s="1"/>
  <c r="I199" i="18"/>
  <c r="J199" i="18" s="1"/>
  <c r="I198" i="18"/>
  <c r="L198" i="18" s="1"/>
  <c r="I197" i="18"/>
  <c r="L197" i="18" s="1"/>
  <c r="I196" i="18"/>
  <c r="J196" i="18" s="1"/>
  <c r="I195" i="18"/>
  <c r="L195" i="18" s="1"/>
  <c r="I194" i="18"/>
  <c r="L194" i="18" s="1"/>
  <c r="I193" i="18"/>
  <c r="K193" i="18" s="1"/>
  <c r="I192" i="18"/>
  <c r="K192" i="18" s="1"/>
  <c r="I191" i="18"/>
  <c r="K191" i="18" s="1"/>
  <c r="I190" i="18"/>
  <c r="L190" i="18" s="1"/>
  <c r="I189" i="18"/>
  <c r="K189" i="18" s="1"/>
  <c r="I188" i="18"/>
  <c r="L188" i="18" s="1"/>
  <c r="I187" i="18"/>
  <c r="I186" i="18"/>
  <c r="L186" i="18" s="1"/>
  <c r="I185" i="18"/>
  <c r="K185" i="18" s="1"/>
  <c r="I184" i="18"/>
  <c r="J184" i="18" s="1"/>
  <c r="I183" i="18"/>
  <c r="L183" i="18" s="1"/>
  <c r="I182" i="18"/>
  <c r="I181" i="18"/>
  <c r="K181" i="18" s="1"/>
  <c r="I180" i="18"/>
  <c r="I179" i="18"/>
  <c r="J179" i="18" s="1"/>
  <c r="I178" i="18"/>
  <c r="L178" i="18" s="1"/>
  <c r="I177" i="18"/>
  <c r="K177" i="18" s="1"/>
  <c r="I176" i="18"/>
  <c r="L176" i="18" s="1"/>
  <c r="I175" i="18"/>
  <c r="J175" i="18" s="1"/>
  <c r="I174" i="18"/>
  <c r="L174" i="18" s="1"/>
  <c r="I173" i="18"/>
  <c r="K173" i="18" s="1"/>
  <c r="I172" i="18"/>
  <c r="L172" i="18" s="1"/>
  <c r="I171" i="18"/>
  <c r="L171" i="18" s="1"/>
  <c r="I170" i="18"/>
  <c r="K170" i="18" s="1"/>
  <c r="I169" i="18"/>
  <c r="K169" i="18" s="1"/>
  <c r="I168" i="18"/>
  <c r="L168" i="18" s="1"/>
  <c r="I167" i="18"/>
  <c r="L167" i="18" s="1"/>
  <c r="I166" i="18"/>
  <c r="J166" i="18" s="1"/>
  <c r="I165" i="18"/>
  <c r="J165" i="18" s="1"/>
  <c r="I164" i="18"/>
  <c r="I163" i="18"/>
  <c r="J163" i="18" s="1"/>
  <c r="I162" i="18"/>
  <c r="L162" i="18" s="1"/>
  <c r="I161" i="18"/>
  <c r="K161" i="18" s="1"/>
  <c r="I160" i="18"/>
  <c r="I159" i="18"/>
  <c r="L159" i="18" s="1"/>
  <c r="I158" i="18"/>
  <c r="K158" i="18" s="1"/>
  <c r="I157" i="18"/>
  <c r="K157" i="18" s="1"/>
  <c r="I156" i="18"/>
  <c r="L156" i="18" s="1"/>
  <c r="I155" i="18"/>
  <c r="L155" i="18" s="1"/>
  <c r="I154" i="18"/>
  <c r="I153" i="18"/>
  <c r="K153" i="18" s="1"/>
  <c r="I152" i="18"/>
  <c r="J152" i="18" s="1"/>
  <c r="I151" i="18"/>
  <c r="J151" i="18" s="1"/>
  <c r="I150" i="18"/>
  <c r="L150" i="18" s="1"/>
  <c r="I149" i="18"/>
  <c r="K149" i="18" s="1"/>
  <c r="I148" i="18"/>
  <c r="I147" i="18"/>
  <c r="L147" i="18" s="1"/>
  <c r="I146" i="18"/>
  <c r="I145" i="18"/>
  <c r="I144" i="18"/>
  <c r="L144" i="18" s="1"/>
  <c r="I143" i="18"/>
  <c r="L143" i="18" s="1"/>
  <c r="I142" i="18"/>
  <c r="J142" i="18" s="1"/>
  <c r="I141" i="18"/>
  <c r="L141" i="18" s="1"/>
  <c r="I140" i="18"/>
  <c r="K140" i="18" s="1"/>
  <c r="I139" i="18"/>
  <c r="J139" i="18" s="1"/>
  <c r="I138" i="18"/>
  <c r="L138" i="18" s="1"/>
  <c r="I137" i="18"/>
  <c r="I136" i="18"/>
  <c r="I135" i="18"/>
  <c r="L135" i="18" s="1"/>
  <c r="I134" i="18"/>
  <c r="K134" i="18" s="1"/>
  <c r="I133" i="18"/>
  <c r="J133" i="18" s="1"/>
  <c r="I132" i="18"/>
  <c r="L132" i="18" s="1"/>
  <c r="I131" i="18"/>
  <c r="J131" i="18" s="1"/>
  <c r="I130" i="18"/>
  <c r="J130" i="18" s="1"/>
  <c r="I129" i="18"/>
  <c r="L129" i="18" s="1"/>
  <c r="I128" i="18"/>
  <c r="K128" i="18" s="1"/>
  <c r="I127" i="18"/>
  <c r="J127" i="18" s="1"/>
  <c r="I126" i="18"/>
  <c r="L126" i="18" s="1"/>
  <c r="I125" i="18"/>
  <c r="I124" i="18"/>
  <c r="I123" i="18"/>
  <c r="L123" i="18" s="1"/>
  <c r="I122" i="18"/>
  <c r="K122" i="18" s="1"/>
  <c r="I121" i="18"/>
  <c r="I120" i="18"/>
  <c r="L120" i="18" s="1"/>
  <c r="I119" i="18"/>
  <c r="J119" i="18" s="1"/>
  <c r="I118" i="18"/>
  <c r="J118" i="18" s="1"/>
  <c r="I117" i="18"/>
  <c r="K117" i="18" s="1"/>
  <c r="I116" i="18"/>
  <c r="K116" i="18" s="1"/>
  <c r="I115" i="18"/>
  <c r="J115" i="18" s="1"/>
  <c r="I114" i="18"/>
  <c r="L114" i="18" s="1"/>
  <c r="I113" i="18"/>
  <c r="K113" i="18" s="1"/>
  <c r="I112" i="18"/>
  <c r="I111" i="18"/>
  <c r="L111" i="18" s="1"/>
  <c r="I110" i="18"/>
  <c r="K110" i="18" s="1"/>
  <c r="I109" i="18"/>
  <c r="J109" i="18" s="1"/>
  <c r="I108" i="18"/>
  <c r="L108" i="18" s="1"/>
  <c r="I107" i="18"/>
  <c r="I106" i="18"/>
  <c r="J106" i="18" s="1"/>
  <c r="I105" i="18"/>
  <c r="L105" i="18" s="1"/>
  <c r="I104" i="18"/>
  <c r="K104" i="18" s="1"/>
  <c r="I103" i="18"/>
  <c r="J103" i="18" s="1"/>
  <c r="I102" i="18"/>
  <c r="L102" i="18" s="1"/>
  <c r="I101" i="18"/>
  <c r="K101" i="18" s="1"/>
  <c r="I100" i="18"/>
  <c r="I99" i="18"/>
  <c r="L99" i="18" s="1"/>
  <c r="I98" i="18"/>
  <c r="K98" i="18" s="1"/>
  <c r="I97" i="18"/>
  <c r="J97" i="18" s="1"/>
  <c r="I96" i="18"/>
  <c r="I95" i="18"/>
  <c r="J95" i="18" s="1"/>
  <c r="I94" i="18"/>
  <c r="J94" i="18" s="1"/>
  <c r="I93" i="18"/>
  <c r="I92" i="18"/>
  <c r="I91" i="18"/>
  <c r="J91" i="18" s="1"/>
  <c r="I90" i="18"/>
  <c r="L90" i="18" s="1"/>
  <c r="I89" i="18"/>
  <c r="K89" i="18" s="1"/>
  <c r="I88" i="18"/>
  <c r="I87" i="18"/>
  <c r="K87" i="18" s="1"/>
  <c r="I86" i="18"/>
  <c r="K86" i="18" s="1"/>
  <c r="I85" i="18"/>
  <c r="J85" i="18" s="1"/>
  <c r="I84" i="18"/>
  <c r="L84" i="18" s="1"/>
  <c r="I83" i="18"/>
  <c r="J83" i="18" s="1"/>
  <c r="I82" i="18"/>
  <c r="J82" i="18" s="1"/>
  <c r="I81" i="18"/>
  <c r="J81" i="18" s="1"/>
  <c r="I80" i="18"/>
  <c r="K80" i="18" s="1"/>
  <c r="I79" i="18"/>
  <c r="J79" i="18" s="1"/>
  <c r="I78" i="18"/>
  <c r="K78" i="18" s="1"/>
  <c r="I77" i="18"/>
  <c r="J77" i="18" s="1"/>
  <c r="I76" i="18"/>
  <c r="J76" i="18" s="1"/>
  <c r="I75" i="18"/>
  <c r="J75" i="18" s="1"/>
  <c r="I74" i="18"/>
  <c r="I73" i="18"/>
  <c r="J73" i="18" s="1"/>
  <c r="I72" i="18"/>
  <c r="K72" i="18" s="1"/>
  <c r="I71" i="18"/>
  <c r="K71" i="18" s="1"/>
  <c r="I70" i="18"/>
  <c r="I69" i="18"/>
  <c r="K69" i="18" s="1"/>
  <c r="I68" i="18"/>
  <c r="L68" i="18" s="1"/>
  <c r="I67" i="18"/>
  <c r="J67" i="18" s="1"/>
  <c r="I66" i="18"/>
  <c r="K66" i="18" s="1"/>
  <c r="I65" i="18"/>
  <c r="K65" i="18" s="1"/>
  <c r="I64" i="18"/>
  <c r="J64" i="18" s="1"/>
  <c r="I63" i="18"/>
  <c r="K63" i="18" s="1"/>
  <c r="I62" i="18"/>
  <c r="I61" i="18"/>
  <c r="J61" i="18" s="1"/>
  <c r="I60" i="18"/>
  <c r="K60" i="18" s="1"/>
  <c r="I59" i="18"/>
  <c r="L59" i="18" s="1"/>
  <c r="I58" i="18"/>
  <c r="J58" i="18" s="1"/>
  <c r="I57" i="18"/>
  <c r="K57" i="18" s="1"/>
  <c r="I56" i="18"/>
  <c r="L56" i="18" s="1"/>
  <c r="I55" i="18"/>
  <c r="L55" i="18" s="1"/>
  <c r="I54" i="18"/>
  <c r="L54" i="18" s="1"/>
  <c r="I53" i="18"/>
  <c r="K53" i="18" s="1"/>
  <c r="I52" i="18"/>
  <c r="J52" i="18" s="1"/>
  <c r="I51" i="18"/>
  <c r="K51" i="18" s="1"/>
  <c r="I50" i="18"/>
  <c r="L50" i="18" s="1"/>
  <c r="I49" i="18"/>
  <c r="I48" i="18"/>
  <c r="I47" i="18"/>
  <c r="L47" i="18" s="1"/>
  <c r="I46" i="18"/>
  <c r="J46" i="18" s="1"/>
  <c r="I45" i="18"/>
  <c r="L45" i="18" s="1"/>
  <c r="I44" i="18"/>
  <c r="L44" i="18" s="1"/>
  <c r="I43" i="18"/>
  <c r="L43" i="18" s="1"/>
  <c r="I42" i="18"/>
  <c r="K42" i="18" s="1"/>
  <c r="I41" i="18"/>
  <c r="K41" i="18" s="1"/>
  <c r="I40" i="18"/>
  <c r="K40" i="18" s="1"/>
  <c r="I39" i="18"/>
  <c r="K39" i="18" s="1"/>
  <c r="I38" i="18"/>
  <c r="L38" i="18" s="1"/>
  <c r="I37" i="18"/>
  <c r="L37" i="18" s="1"/>
  <c r="I36" i="18"/>
  <c r="L36" i="18" s="1"/>
  <c r="I35" i="18"/>
  <c r="K35" i="18" s="1"/>
  <c r="I34" i="18"/>
  <c r="J34" i="18" s="1"/>
  <c r="I33" i="18"/>
  <c r="L33" i="18" s="1"/>
  <c r="I32" i="18"/>
  <c r="L32" i="18" s="1"/>
  <c r="I31" i="18"/>
  <c r="L31" i="18" s="1"/>
  <c r="I30" i="18"/>
  <c r="K30" i="18" s="1"/>
  <c r="I29" i="18"/>
  <c r="L29" i="18" s="1"/>
  <c r="I28" i="18"/>
  <c r="K28" i="18" s="1"/>
  <c r="I27" i="18"/>
  <c r="K27" i="18" s="1"/>
  <c r="I26" i="18"/>
  <c r="L26" i="18" s="1"/>
  <c r="I25" i="18"/>
  <c r="L25" i="18" s="1"/>
  <c r="I24" i="18"/>
  <c r="L24" i="18" s="1"/>
  <c r="I23" i="18"/>
  <c r="I22" i="18"/>
  <c r="K22" i="18" s="1"/>
  <c r="I21" i="18"/>
  <c r="J21" i="18" s="1"/>
  <c r="I20" i="18"/>
  <c r="K20" i="18" s="1"/>
  <c r="I19" i="18"/>
  <c r="L19" i="18" s="1"/>
  <c r="I18" i="18"/>
  <c r="L18" i="18" s="1"/>
  <c r="I17" i="18"/>
  <c r="L17" i="18" s="1"/>
  <c r="I16" i="18"/>
  <c r="L16" i="18" s="1"/>
  <c r="I15" i="18"/>
  <c r="L15" i="18" s="1"/>
  <c r="I14" i="18"/>
  <c r="K14" i="18" s="1"/>
  <c r="I13" i="18"/>
  <c r="L13" i="18" s="1"/>
  <c r="I12" i="18"/>
  <c r="K12" i="18" s="1"/>
  <c r="I11" i="18"/>
  <c r="I10" i="18"/>
  <c r="L10" i="18" s="1"/>
  <c r="I9" i="18"/>
  <c r="L9" i="18" s="1"/>
  <c r="I8" i="18"/>
  <c r="L8" i="18" s="1"/>
  <c r="I7" i="18"/>
  <c r="K7" i="18" s="1"/>
  <c r="I6" i="18"/>
  <c r="J6" i="18" s="1"/>
  <c r="I5" i="18"/>
  <c r="L5" i="18" s="1"/>
  <c r="I4" i="18"/>
  <c r="L4" i="18" s="1"/>
  <c r="I3" i="18"/>
  <c r="L3" i="18" s="1"/>
  <c r="P2" i="18"/>
  <c r="Q2" i="18" s="1" a="1"/>
  <c r="Q2" i="18" s="1"/>
  <c r="P3" i="18" s="1"/>
  <c r="Q3" i="18" s="1"/>
  <c r="P4" i="18" s="1"/>
  <c r="Q4" i="18" s="1"/>
  <c r="P5" i="18" s="1"/>
  <c r="Q5" i="18" s="1"/>
  <c r="P6" i="18" s="1"/>
  <c r="Q6" i="18" s="1"/>
  <c r="P7" i="18" s="1"/>
  <c r="Q7" i="18" s="1"/>
  <c r="P8" i="18" s="1"/>
  <c r="Q8" i="18" s="1"/>
  <c r="P9" i="18" s="1"/>
  <c r="Q9" i="18" s="1"/>
  <c r="P10" i="18" s="1"/>
  <c r="I2" i="18"/>
  <c r="J2" i="18" s="1"/>
  <c r="I1" i="18"/>
  <c r="J1" i="18" s="1"/>
  <c r="F6" i="19"/>
  <c r="C2" i="29"/>
  <c r="C1" i="29" s="1"/>
  <c r="D16" i="11"/>
  <c r="D23" i="11" s="1"/>
  <c r="D16" i="10"/>
  <c r="D23" i="10" s="1"/>
  <c r="E14" i="7"/>
  <c r="G14" i="7" s="1"/>
  <c r="E12" i="7"/>
  <c r="G12" i="7" s="1"/>
  <c r="D10" i="6"/>
  <c r="R16" i="5"/>
  <c r="R14" i="5"/>
  <c r="Q14" i="5"/>
  <c r="P14" i="5"/>
  <c r="C12" i="5"/>
  <c r="Q15" i="5" s="1"/>
  <c r="D7" i="3"/>
  <c r="D8" i="3" s="1"/>
  <c r="D104" i="2"/>
  <c r="D105" i="2" s="1"/>
  <c r="A8" i="2"/>
  <c r="A7" i="2"/>
  <c r="A4" i="2"/>
  <c r="A3" i="2"/>
  <c r="AS1" i="16"/>
  <c r="AR1" i="16"/>
  <c r="B5" i="17"/>
  <c r="R3" i="17" s="1"/>
  <c r="M4" i="17"/>
  <c r="N4" i="17" s="1"/>
  <c r="T2" i="17"/>
  <c r="V500" i="15"/>
  <c r="V499" i="15"/>
  <c r="V498" i="15"/>
  <c r="V497" i="15"/>
  <c r="V496" i="15"/>
  <c r="V495" i="15"/>
  <c r="V494" i="15"/>
  <c r="V493" i="15"/>
  <c r="V492" i="15"/>
  <c r="V491" i="15"/>
  <c r="V490" i="15"/>
  <c r="V489" i="15"/>
  <c r="V488" i="15"/>
  <c r="V487" i="15"/>
  <c r="V486" i="15"/>
  <c r="V485" i="15"/>
  <c r="V484" i="15"/>
  <c r="V483" i="15"/>
  <c r="V482" i="15"/>
  <c r="V481" i="15"/>
  <c r="V480" i="15"/>
  <c r="V479" i="15"/>
  <c r="V478" i="15"/>
  <c r="V477" i="15"/>
  <c r="V476" i="15"/>
  <c r="V475" i="15"/>
  <c r="V474" i="15"/>
  <c r="V473" i="15"/>
  <c r="V472" i="15"/>
  <c r="V471" i="15"/>
  <c r="V470" i="15"/>
  <c r="V469" i="15"/>
  <c r="V468" i="15"/>
  <c r="V467" i="15"/>
  <c r="V466" i="15"/>
  <c r="V465" i="15"/>
  <c r="V464" i="15"/>
  <c r="V463" i="15"/>
  <c r="V462" i="15"/>
  <c r="V461" i="15"/>
  <c r="V460" i="15"/>
  <c r="V459" i="15"/>
  <c r="V458" i="15"/>
  <c r="V457" i="15"/>
  <c r="V456" i="15"/>
  <c r="V455" i="15"/>
  <c r="V454" i="15"/>
  <c r="V453" i="15"/>
  <c r="V452" i="15"/>
  <c r="V451" i="15"/>
  <c r="V450" i="15"/>
  <c r="V449" i="15"/>
  <c r="V448" i="15"/>
  <c r="V447" i="15"/>
  <c r="V446" i="15"/>
  <c r="V445" i="15"/>
  <c r="V444" i="15"/>
  <c r="V443" i="15"/>
  <c r="V442" i="15"/>
  <c r="V441" i="15"/>
  <c r="V440" i="15"/>
  <c r="V439" i="15"/>
  <c r="V438" i="15"/>
  <c r="V437" i="15"/>
  <c r="V436" i="15"/>
  <c r="V435" i="15"/>
  <c r="V434" i="15"/>
  <c r="V433" i="15"/>
  <c r="V432" i="15"/>
  <c r="V431" i="15"/>
  <c r="V430" i="15"/>
  <c r="V429" i="15"/>
  <c r="V428" i="15"/>
  <c r="V427" i="15"/>
  <c r="V426" i="15"/>
  <c r="V425" i="15"/>
  <c r="V424" i="15"/>
  <c r="V423" i="15"/>
  <c r="V422" i="15"/>
  <c r="V421" i="15"/>
  <c r="V420" i="15"/>
  <c r="V419" i="15"/>
  <c r="V418" i="15"/>
  <c r="V417" i="15"/>
  <c r="V416" i="15"/>
  <c r="V415" i="15"/>
  <c r="V414" i="15"/>
  <c r="V413" i="15"/>
  <c r="V412" i="15"/>
  <c r="V411" i="15"/>
  <c r="V410" i="15"/>
  <c r="V409" i="15"/>
  <c r="V408" i="15"/>
  <c r="V407" i="15"/>
  <c r="V406" i="15"/>
  <c r="V405" i="15"/>
  <c r="V404" i="15"/>
  <c r="V403" i="15"/>
  <c r="V402" i="15"/>
  <c r="V401" i="15"/>
  <c r="V400" i="15"/>
  <c r="V399" i="15"/>
  <c r="V398" i="15"/>
  <c r="V397" i="15"/>
  <c r="V396" i="15"/>
  <c r="V395" i="15"/>
  <c r="V394" i="15"/>
  <c r="V393" i="15"/>
  <c r="V392" i="15"/>
  <c r="V391" i="15"/>
  <c r="V390" i="15"/>
  <c r="V389" i="15"/>
  <c r="V388" i="15"/>
  <c r="V387" i="15"/>
  <c r="V386" i="15"/>
  <c r="V385" i="15"/>
  <c r="V384" i="15"/>
  <c r="V383" i="15"/>
  <c r="V382" i="15"/>
  <c r="V381" i="15"/>
  <c r="V380" i="15"/>
  <c r="V379" i="15"/>
  <c r="V378" i="15"/>
  <c r="V377" i="15"/>
  <c r="V376" i="15"/>
  <c r="V375" i="15"/>
  <c r="V374" i="15"/>
  <c r="V373" i="15"/>
  <c r="V372" i="15"/>
  <c r="V371" i="15"/>
  <c r="V370" i="15"/>
  <c r="V369" i="15"/>
  <c r="V368" i="15"/>
  <c r="V367" i="15"/>
  <c r="V366" i="15"/>
  <c r="V365" i="15"/>
  <c r="V364" i="15"/>
  <c r="V363" i="15"/>
  <c r="V362" i="15"/>
  <c r="V361" i="15"/>
  <c r="V360" i="15"/>
  <c r="V359" i="15"/>
  <c r="V358" i="15"/>
  <c r="V357" i="15"/>
  <c r="V356" i="15"/>
  <c r="V355" i="15"/>
  <c r="V354" i="15"/>
  <c r="V353" i="15"/>
  <c r="V352" i="15"/>
  <c r="V351" i="15"/>
  <c r="V350" i="15"/>
  <c r="V349" i="15"/>
  <c r="V348" i="15"/>
  <c r="V347" i="15"/>
  <c r="V346" i="15"/>
  <c r="V345" i="15"/>
  <c r="V344" i="15"/>
  <c r="V343" i="15"/>
  <c r="V342" i="15"/>
  <c r="V341" i="15"/>
  <c r="V340" i="15"/>
  <c r="V339" i="15"/>
  <c r="V338" i="15"/>
  <c r="V337" i="15"/>
  <c r="V336" i="15"/>
  <c r="V335" i="15"/>
  <c r="V334" i="15"/>
  <c r="V333" i="15"/>
  <c r="V332" i="15"/>
  <c r="V331" i="15"/>
  <c r="V330" i="15"/>
  <c r="V329" i="15"/>
  <c r="V328" i="15"/>
  <c r="V327" i="15"/>
  <c r="V326" i="15"/>
  <c r="V325" i="15"/>
  <c r="V324" i="15"/>
  <c r="V323" i="15"/>
  <c r="V322" i="15"/>
  <c r="V321" i="15"/>
  <c r="V320" i="15"/>
  <c r="V319" i="15"/>
  <c r="V318" i="15"/>
  <c r="V317" i="15"/>
  <c r="V316" i="15"/>
  <c r="V315" i="15"/>
  <c r="V314" i="15"/>
  <c r="V313" i="15"/>
  <c r="V312" i="15"/>
  <c r="V311" i="15"/>
  <c r="V310" i="15"/>
  <c r="V309" i="15"/>
  <c r="V308" i="15"/>
  <c r="V307" i="15"/>
  <c r="V306" i="15"/>
  <c r="V305" i="15"/>
  <c r="V304" i="15"/>
  <c r="V303" i="15"/>
  <c r="V302" i="15"/>
  <c r="V301" i="15"/>
  <c r="V300" i="15"/>
  <c r="V299" i="15"/>
  <c r="V298" i="15"/>
  <c r="V297" i="15"/>
  <c r="V296" i="15"/>
  <c r="V295" i="15"/>
  <c r="V294" i="15"/>
  <c r="V293" i="15"/>
  <c r="V292" i="15"/>
  <c r="V291" i="15"/>
  <c r="V290" i="15"/>
  <c r="V289" i="15"/>
  <c r="V288" i="15"/>
  <c r="V287" i="15"/>
  <c r="V286" i="15"/>
  <c r="V285" i="15"/>
  <c r="V284" i="15"/>
  <c r="V283" i="15"/>
  <c r="V282" i="15"/>
  <c r="V281" i="15"/>
  <c r="V280" i="15"/>
  <c r="V279" i="15"/>
  <c r="V278" i="15"/>
  <c r="V277" i="15"/>
  <c r="V276" i="15"/>
  <c r="V275" i="15"/>
  <c r="V274" i="15"/>
  <c r="V273" i="15"/>
  <c r="V272" i="15"/>
  <c r="V271" i="15"/>
  <c r="V270" i="15"/>
  <c r="V269" i="15"/>
  <c r="V268" i="15"/>
  <c r="V267" i="15"/>
  <c r="V266" i="15"/>
  <c r="V265" i="15"/>
  <c r="V264" i="15"/>
  <c r="V263" i="15"/>
  <c r="V262" i="15"/>
  <c r="V261" i="15"/>
  <c r="V260" i="15"/>
  <c r="V259" i="15"/>
  <c r="V258" i="15"/>
  <c r="V257" i="15"/>
  <c r="V256" i="15"/>
  <c r="V255" i="15"/>
  <c r="V254" i="15"/>
  <c r="V253" i="15"/>
  <c r="V252" i="15"/>
  <c r="V251" i="15"/>
  <c r="V250" i="15"/>
  <c r="V249" i="15"/>
  <c r="V248" i="15"/>
  <c r="V247" i="15"/>
  <c r="V246" i="15"/>
  <c r="V245" i="15"/>
  <c r="V244" i="15"/>
  <c r="V243" i="15"/>
  <c r="V242" i="15"/>
  <c r="V241" i="15"/>
  <c r="V240" i="15"/>
  <c r="V239" i="15"/>
  <c r="V238" i="15"/>
  <c r="V237" i="15"/>
  <c r="V236" i="15"/>
  <c r="V235" i="15"/>
  <c r="V234" i="15"/>
  <c r="V233" i="15"/>
  <c r="V232" i="15"/>
  <c r="V231" i="15"/>
  <c r="V230" i="15"/>
  <c r="V229" i="15"/>
  <c r="V228" i="15"/>
  <c r="V227" i="15"/>
  <c r="V226" i="15"/>
  <c r="V225" i="15"/>
  <c r="V224" i="15"/>
  <c r="V223" i="15"/>
  <c r="V222" i="15"/>
  <c r="V221" i="15"/>
  <c r="V220" i="15"/>
  <c r="V219" i="15"/>
  <c r="V218" i="15"/>
  <c r="V217" i="15"/>
  <c r="V216" i="15"/>
  <c r="V215" i="15"/>
  <c r="V214" i="15"/>
  <c r="V213" i="15"/>
  <c r="V212" i="15"/>
  <c r="V211" i="15"/>
  <c r="V210" i="15"/>
  <c r="V209" i="15"/>
  <c r="V208" i="15"/>
  <c r="V207" i="15"/>
  <c r="V206" i="15"/>
  <c r="V205" i="15"/>
  <c r="V204" i="15"/>
  <c r="V203" i="15"/>
  <c r="V202" i="15"/>
  <c r="V201" i="15"/>
  <c r="V200" i="15"/>
  <c r="V199" i="15"/>
  <c r="V198" i="15"/>
  <c r="V197" i="15"/>
  <c r="V196" i="15"/>
  <c r="V195" i="15"/>
  <c r="V194" i="15"/>
  <c r="V193" i="15"/>
  <c r="V192" i="15"/>
  <c r="V191" i="15"/>
  <c r="V190" i="15"/>
  <c r="V189" i="15"/>
  <c r="V188" i="15"/>
  <c r="V187" i="15"/>
  <c r="V186" i="15"/>
  <c r="V185" i="15"/>
  <c r="V184" i="15"/>
  <c r="V183" i="15"/>
  <c r="V182" i="15"/>
  <c r="V181" i="15"/>
  <c r="V180" i="15"/>
  <c r="V179" i="15"/>
  <c r="V178" i="15"/>
  <c r="V177" i="15"/>
  <c r="V176" i="15"/>
  <c r="V175" i="15"/>
  <c r="V174" i="15"/>
  <c r="V173" i="15"/>
  <c r="V172" i="15"/>
  <c r="V171" i="15"/>
  <c r="V170" i="15"/>
  <c r="V169" i="15"/>
  <c r="V168" i="15"/>
  <c r="V167" i="15"/>
  <c r="V166" i="15"/>
  <c r="V165" i="15"/>
  <c r="V164" i="15"/>
  <c r="V163" i="15"/>
  <c r="V162" i="15"/>
  <c r="V161" i="15"/>
  <c r="V160" i="15"/>
  <c r="V159" i="15"/>
  <c r="V158" i="15"/>
  <c r="V157" i="15"/>
  <c r="V156" i="15"/>
  <c r="V155" i="15"/>
  <c r="V154" i="15"/>
  <c r="V153" i="15"/>
  <c r="V152" i="15"/>
  <c r="V151" i="15"/>
  <c r="V150" i="15"/>
  <c r="V149" i="15"/>
  <c r="V148" i="15"/>
  <c r="V147" i="15"/>
  <c r="V146" i="15"/>
  <c r="V145" i="15"/>
  <c r="V144" i="15"/>
  <c r="V143" i="15"/>
  <c r="V142" i="15"/>
  <c r="V141" i="15"/>
  <c r="V140" i="15"/>
  <c r="V139" i="15"/>
  <c r="V138" i="15"/>
  <c r="V137" i="15"/>
  <c r="V136" i="15"/>
  <c r="V135" i="15"/>
  <c r="V134" i="15"/>
  <c r="V133" i="15"/>
  <c r="V132" i="15"/>
  <c r="V131" i="15"/>
  <c r="V130" i="15"/>
  <c r="V129" i="15"/>
  <c r="V128" i="15"/>
  <c r="V127" i="15"/>
  <c r="V126" i="15"/>
  <c r="V125" i="15"/>
  <c r="V124" i="15"/>
  <c r="V123" i="15"/>
  <c r="V122" i="15"/>
  <c r="V121" i="15"/>
  <c r="V120" i="15"/>
  <c r="V119" i="15"/>
  <c r="V118" i="15"/>
  <c r="V117" i="15"/>
  <c r="V116" i="15"/>
  <c r="V115" i="15"/>
  <c r="V114" i="15"/>
  <c r="V113" i="15"/>
  <c r="V112" i="15"/>
  <c r="V111" i="15"/>
  <c r="V110" i="15"/>
  <c r="V109" i="15"/>
  <c r="V108" i="15"/>
  <c r="V107" i="15"/>
  <c r="V106" i="15"/>
  <c r="V105" i="15"/>
  <c r="V104" i="15"/>
  <c r="V103" i="15"/>
  <c r="V102" i="15"/>
  <c r="V101" i="15"/>
  <c r="V100" i="15"/>
  <c r="V99" i="15"/>
  <c r="V98" i="15"/>
  <c r="V97" i="15"/>
  <c r="V96" i="15"/>
  <c r="V95" i="15"/>
  <c r="V94" i="15"/>
  <c r="V93" i="15"/>
  <c r="V92" i="15"/>
  <c r="V91" i="15"/>
  <c r="V90" i="15"/>
  <c r="V89" i="15"/>
  <c r="V88" i="15"/>
  <c r="V87" i="15"/>
  <c r="V86" i="15"/>
  <c r="V85" i="15"/>
  <c r="V84" i="15"/>
  <c r="V83" i="15"/>
  <c r="V82" i="15"/>
  <c r="V81" i="15"/>
  <c r="V80" i="15"/>
  <c r="V79" i="15"/>
  <c r="V78" i="15"/>
  <c r="V77" i="15"/>
  <c r="V76" i="15"/>
  <c r="V75" i="15"/>
  <c r="V74" i="15"/>
  <c r="V73" i="15"/>
  <c r="V72" i="15"/>
  <c r="V71" i="15"/>
  <c r="V70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Q18" i="15"/>
  <c r="R18" i="15" s="1"/>
  <c r="V17" i="15"/>
  <c r="Q17" i="15"/>
  <c r="R17" i="15" s="1"/>
  <c r="V16" i="15"/>
  <c r="Q16" i="15"/>
  <c r="R16" i="15" s="1"/>
  <c r="V15" i="15"/>
  <c r="Q15" i="15"/>
  <c r="R15" i="15" s="1"/>
  <c r="V14" i="15"/>
  <c r="Q14" i="15"/>
  <c r="R14" i="15" s="1"/>
  <c r="V13" i="15"/>
  <c r="Q13" i="15"/>
  <c r="R13" i="15" s="1"/>
  <c r="V12" i="15"/>
  <c r="Q12" i="15"/>
  <c r="R12" i="15" s="1"/>
  <c r="V11" i="15"/>
  <c r="Q11" i="15"/>
  <c r="R11" i="15" s="1"/>
  <c r="V10" i="15"/>
  <c r="Q10" i="15"/>
  <c r="R10" i="15" s="1"/>
  <c r="V9" i="15"/>
  <c r="Q9" i="15"/>
  <c r="R9" i="15" s="1"/>
  <c r="V8" i="15"/>
  <c r="Q8" i="15"/>
  <c r="R8" i="15" s="1"/>
  <c r="V7" i="15"/>
  <c r="Q7" i="15"/>
  <c r="R7" i="15" s="1"/>
  <c r="K7" i="15"/>
  <c r="L7" i="15" s="1"/>
  <c r="V6" i="15"/>
  <c r="Q6" i="15"/>
  <c r="R6" i="15" s="1"/>
  <c r="V5" i="15"/>
  <c r="Q5" i="15"/>
  <c r="R5" i="15" s="1"/>
  <c r="V4" i="15"/>
  <c r="Q4" i="15"/>
  <c r="R4" i="15" s="1"/>
  <c r="V3" i="15"/>
  <c r="Q3" i="15"/>
  <c r="R3" i="15" s="1"/>
  <c r="K3" i="15"/>
  <c r="K4" i="15" s="1"/>
  <c r="J3" i="15"/>
  <c r="J4" i="15" s="1"/>
  <c r="V2" i="15"/>
  <c r="Q2" i="15"/>
  <c r="R2" i="15" s="1"/>
  <c r="M2" i="15"/>
  <c r="L2" i="15"/>
  <c r="O22" i="15" s="1"/>
  <c r="O26" i="15" s="1"/>
  <c r="V1" i="15"/>
  <c r="A14" i="13"/>
  <c r="A13" i="13"/>
  <c r="A12" i="13"/>
  <c r="A11" i="13"/>
  <c r="A10" i="13"/>
  <c r="A9" i="13"/>
  <c r="A8" i="13"/>
  <c r="A7" i="13"/>
  <c r="A6" i="13"/>
  <c r="P601" i="12"/>
  <c r="P600" i="12"/>
  <c r="P599" i="12"/>
  <c r="P598" i="12"/>
  <c r="P597" i="12"/>
  <c r="P596" i="12"/>
  <c r="P595" i="12"/>
  <c r="P594" i="12"/>
  <c r="P593" i="12"/>
  <c r="P592" i="12"/>
  <c r="P591" i="12"/>
  <c r="P590" i="12"/>
  <c r="P589" i="12"/>
  <c r="P588" i="12"/>
  <c r="P587" i="12"/>
  <c r="P586" i="12"/>
  <c r="P585" i="12"/>
  <c r="P584" i="12"/>
  <c r="P583" i="12"/>
  <c r="P582" i="12"/>
  <c r="P581" i="12"/>
  <c r="P580" i="12"/>
  <c r="P579" i="12"/>
  <c r="P578" i="12"/>
  <c r="P577" i="12"/>
  <c r="P576" i="12"/>
  <c r="P575" i="12"/>
  <c r="P574" i="12"/>
  <c r="P573" i="12"/>
  <c r="P572" i="12"/>
  <c r="P571" i="12"/>
  <c r="P570" i="12"/>
  <c r="P569" i="12"/>
  <c r="P568" i="12"/>
  <c r="P567" i="12"/>
  <c r="P566" i="12"/>
  <c r="P565" i="12"/>
  <c r="P564" i="12"/>
  <c r="P563" i="12"/>
  <c r="P562" i="12"/>
  <c r="P561" i="12"/>
  <c r="P560" i="12"/>
  <c r="P559" i="12"/>
  <c r="P558" i="12"/>
  <c r="P557" i="12"/>
  <c r="P556" i="12"/>
  <c r="P555" i="12"/>
  <c r="P554" i="12"/>
  <c r="P553" i="12"/>
  <c r="P552" i="12"/>
  <c r="P551" i="12"/>
  <c r="P550" i="12"/>
  <c r="P549" i="12"/>
  <c r="P548" i="12"/>
  <c r="P547" i="12"/>
  <c r="P546" i="12"/>
  <c r="P545" i="12"/>
  <c r="P544" i="12"/>
  <c r="P543" i="12"/>
  <c r="P542" i="12"/>
  <c r="P541" i="12"/>
  <c r="P540" i="12"/>
  <c r="P539" i="12"/>
  <c r="P538" i="12"/>
  <c r="P537" i="12"/>
  <c r="P536" i="12"/>
  <c r="P535" i="12"/>
  <c r="P534" i="12"/>
  <c r="P533" i="12"/>
  <c r="P532" i="12"/>
  <c r="P531" i="12"/>
  <c r="P530" i="12"/>
  <c r="P529" i="12"/>
  <c r="P528" i="12"/>
  <c r="P527" i="12"/>
  <c r="P526" i="12"/>
  <c r="P525" i="12"/>
  <c r="P524" i="12"/>
  <c r="P523" i="12"/>
  <c r="P522" i="12"/>
  <c r="P521" i="12"/>
  <c r="P520" i="12"/>
  <c r="P519" i="12"/>
  <c r="P518" i="12"/>
  <c r="P517" i="12"/>
  <c r="P516" i="12"/>
  <c r="P515" i="12"/>
  <c r="P514" i="12"/>
  <c r="P513" i="12"/>
  <c r="P512" i="12"/>
  <c r="P511" i="12"/>
  <c r="P510" i="12"/>
  <c r="P509" i="12"/>
  <c r="P508" i="12"/>
  <c r="P507" i="12"/>
  <c r="P506" i="12"/>
  <c r="P505" i="12"/>
  <c r="P504" i="12"/>
  <c r="P503" i="12"/>
  <c r="P502" i="12"/>
  <c r="P501" i="12"/>
  <c r="P500" i="12"/>
  <c r="P499" i="12"/>
  <c r="P498" i="12"/>
  <c r="P497" i="12"/>
  <c r="P496" i="12"/>
  <c r="P495" i="12"/>
  <c r="P494" i="12"/>
  <c r="P493" i="12"/>
  <c r="P492" i="12"/>
  <c r="P491" i="12"/>
  <c r="P490" i="12"/>
  <c r="P489" i="12"/>
  <c r="P488" i="12"/>
  <c r="P487" i="12"/>
  <c r="P486" i="12"/>
  <c r="P485" i="12"/>
  <c r="P484" i="12"/>
  <c r="P483" i="12"/>
  <c r="P482" i="12"/>
  <c r="P481" i="12"/>
  <c r="P480" i="12"/>
  <c r="P479" i="12"/>
  <c r="P478" i="12"/>
  <c r="P477" i="12"/>
  <c r="P476" i="12"/>
  <c r="P475" i="12"/>
  <c r="P474" i="12"/>
  <c r="P473" i="12"/>
  <c r="P472" i="12"/>
  <c r="P471" i="12"/>
  <c r="P470" i="12"/>
  <c r="P469" i="12"/>
  <c r="P468" i="12"/>
  <c r="P467" i="12"/>
  <c r="P466" i="12"/>
  <c r="P465" i="12"/>
  <c r="P464" i="12"/>
  <c r="P463" i="12"/>
  <c r="P462" i="12"/>
  <c r="P461" i="12"/>
  <c r="P460" i="12"/>
  <c r="P459" i="12"/>
  <c r="P458" i="12"/>
  <c r="P457" i="12"/>
  <c r="P456" i="12"/>
  <c r="P455" i="12"/>
  <c r="P454" i="12"/>
  <c r="P453" i="12"/>
  <c r="P452" i="12"/>
  <c r="P451" i="12"/>
  <c r="P450" i="12"/>
  <c r="P449" i="12"/>
  <c r="P448" i="12"/>
  <c r="P447" i="12"/>
  <c r="P446" i="12"/>
  <c r="P445" i="12"/>
  <c r="P444" i="12"/>
  <c r="P443" i="12"/>
  <c r="P442" i="12"/>
  <c r="P441" i="12"/>
  <c r="P440" i="12"/>
  <c r="P439" i="12"/>
  <c r="P438" i="12"/>
  <c r="P437" i="12"/>
  <c r="P436" i="12"/>
  <c r="P435" i="12"/>
  <c r="P434" i="12"/>
  <c r="P433" i="12"/>
  <c r="P432" i="12"/>
  <c r="P431" i="12"/>
  <c r="P430" i="12"/>
  <c r="P429" i="12"/>
  <c r="P428" i="12"/>
  <c r="P427" i="12"/>
  <c r="P426" i="12"/>
  <c r="P425" i="12"/>
  <c r="P424" i="12"/>
  <c r="P423" i="12"/>
  <c r="P422" i="12"/>
  <c r="P421" i="12"/>
  <c r="P420" i="12"/>
  <c r="P419" i="12"/>
  <c r="P418" i="12"/>
  <c r="P417" i="12"/>
  <c r="P416" i="12"/>
  <c r="P415" i="12"/>
  <c r="P414" i="12"/>
  <c r="P413" i="12"/>
  <c r="P412" i="12"/>
  <c r="P411" i="12"/>
  <c r="P410" i="12"/>
  <c r="P409" i="12"/>
  <c r="P408" i="12"/>
  <c r="P407" i="12"/>
  <c r="P406" i="12"/>
  <c r="P405" i="12"/>
  <c r="P404" i="12"/>
  <c r="P403" i="12"/>
  <c r="P402" i="12"/>
  <c r="P401" i="12"/>
  <c r="P400" i="12"/>
  <c r="P399" i="12"/>
  <c r="P398" i="12"/>
  <c r="P397" i="12"/>
  <c r="P396" i="12"/>
  <c r="P395" i="12"/>
  <c r="P394" i="12"/>
  <c r="P393" i="12"/>
  <c r="P392" i="12"/>
  <c r="P391" i="12"/>
  <c r="P390" i="12"/>
  <c r="P389" i="12"/>
  <c r="P388" i="12"/>
  <c r="P387" i="12"/>
  <c r="P386" i="12"/>
  <c r="P385" i="12"/>
  <c r="P384" i="12"/>
  <c r="P383" i="12"/>
  <c r="P382" i="12"/>
  <c r="P381" i="12"/>
  <c r="P380" i="12"/>
  <c r="P379" i="12"/>
  <c r="P378" i="12"/>
  <c r="P377" i="12"/>
  <c r="P376" i="12"/>
  <c r="P375" i="12"/>
  <c r="P374" i="12"/>
  <c r="P373" i="12"/>
  <c r="P372" i="12"/>
  <c r="P371" i="12"/>
  <c r="P370" i="12"/>
  <c r="P369" i="12"/>
  <c r="P368" i="12"/>
  <c r="P367" i="12"/>
  <c r="P366" i="12"/>
  <c r="P365" i="12"/>
  <c r="P364" i="12"/>
  <c r="P363" i="12"/>
  <c r="P362" i="12"/>
  <c r="P361" i="12"/>
  <c r="P360" i="12"/>
  <c r="P359" i="12"/>
  <c r="P358" i="12"/>
  <c r="P357" i="12"/>
  <c r="P356" i="12"/>
  <c r="P355" i="12"/>
  <c r="P354" i="12"/>
  <c r="P353" i="12"/>
  <c r="P352" i="12"/>
  <c r="P351" i="12"/>
  <c r="P350" i="12"/>
  <c r="P349" i="12"/>
  <c r="P348" i="12"/>
  <c r="P347" i="12"/>
  <c r="P346" i="12"/>
  <c r="P345" i="12"/>
  <c r="P344" i="12"/>
  <c r="P343" i="12"/>
  <c r="P342" i="12"/>
  <c r="P341" i="12"/>
  <c r="P340" i="12"/>
  <c r="P339" i="12"/>
  <c r="P338" i="12"/>
  <c r="P337" i="12"/>
  <c r="P336" i="12"/>
  <c r="P335" i="12"/>
  <c r="P334" i="12"/>
  <c r="P333" i="12"/>
  <c r="P332" i="12"/>
  <c r="P331" i="12"/>
  <c r="P330" i="12"/>
  <c r="P329" i="12"/>
  <c r="P328" i="12"/>
  <c r="P327" i="12"/>
  <c r="P326" i="12"/>
  <c r="P325" i="12"/>
  <c r="P324" i="12"/>
  <c r="P323" i="12"/>
  <c r="P322" i="12"/>
  <c r="P321" i="12"/>
  <c r="P320" i="12"/>
  <c r="P319" i="12"/>
  <c r="P318" i="12"/>
  <c r="P317" i="12"/>
  <c r="P316" i="12"/>
  <c r="P315" i="12"/>
  <c r="P314" i="12"/>
  <c r="P313" i="12"/>
  <c r="P312" i="12"/>
  <c r="P311" i="12"/>
  <c r="P310" i="12"/>
  <c r="P309" i="12"/>
  <c r="P308" i="12"/>
  <c r="P307" i="12"/>
  <c r="P306" i="12"/>
  <c r="P305" i="12"/>
  <c r="P304" i="12"/>
  <c r="P303" i="12"/>
  <c r="P302" i="12"/>
  <c r="P301" i="12"/>
  <c r="P300" i="12"/>
  <c r="P299" i="12"/>
  <c r="P298" i="12"/>
  <c r="P297" i="12"/>
  <c r="P296" i="12"/>
  <c r="P295" i="12"/>
  <c r="P294" i="12"/>
  <c r="P293" i="12"/>
  <c r="P292" i="12"/>
  <c r="P291" i="12"/>
  <c r="P290" i="12"/>
  <c r="P289" i="12"/>
  <c r="P288" i="12"/>
  <c r="P287" i="12"/>
  <c r="P286" i="12"/>
  <c r="P285" i="12"/>
  <c r="P284" i="12"/>
  <c r="P283" i="12"/>
  <c r="P282" i="12"/>
  <c r="P281" i="12"/>
  <c r="P280" i="12"/>
  <c r="P279" i="12"/>
  <c r="P278" i="12"/>
  <c r="P277" i="12"/>
  <c r="P276" i="12"/>
  <c r="P275" i="12"/>
  <c r="P274" i="12"/>
  <c r="P273" i="12"/>
  <c r="P272" i="12"/>
  <c r="P271" i="12"/>
  <c r="P270" i="12"/>
  <c r="P269" i="12"/>
  <c r="P268" i="12"/>
  <c r="P267" i="12"/>
  <c r="P266" i="12"/>
  <c r="P265" i="12"/>
  <c r="P264" i="12"/>
  <c r="P263" i="12"/>
  <c r="P262" i="12"/>
  <c r="P261" i="12"/>
  <c r="P260" i="12"/>
  <c r="P259" i="12"/>
  <c r="P258" i="12"/>
  <c r="P257" i="12"/>
  <c r="P256" i="12"/>
  <c r="P255" i="12"/>
  <c r="P254" i="12"/>
  <c r="P253" i="12"/>
  <c r="P252" i="12"/>
  <c r="P251" i="12"/>
  <c r="P250" i="12"/>
  <c r="P249" i="12"/>
  <c r="P248" i="12"/>
  <c r="P247" i="12"/>
  <c r="P246" i="12"/>
  <c r="P245" i="12"/>
  <c r="P244" i="12"/>
  <c r="P243" i="12"/>
  <c r="P242" i="12"/>
  <c r="P241" i="12"/>
  <c r="P240" i="12"/>
  <c r="P239" i="12"/>
  <c r="P238" i="12"/>
  <c r="P237" i="12"/>
  <c r="P236" i="12"/>
  <c r="P235" i="12"/>
  <c r="P234" i="12"/>
  <c r="P233" i="12"/>
  <c r="P232" i="12"/>
  <c r="P231" i="12"/>
  <c r="P230" i="12"/>
  <c r="P229" i="12"/>
  <c r="P228" i="12"/>
  <c r="P227" i="12"/>
  <c r="P226" i="12"/>
  <c r="P225" i="12"/>
  <c r="P224" i="12"/>
  <c r="P223" i="12"/>
  <c r="P222" i="12"/>
  <c r="P221" i="12"/>
  <c r="P220" i="12"/>
  <c r="P219" i="12"/>
  <c r="P218" i="12"/>
  <c r="P217" i="12"/>
  <c r="P216" i="12"/>
  <c r="P215" i="12"/>
  <c r="P214" i="12"/>
  <c r="P213" i="12"/>
  <c r="P212" i="12"/>
  <c r="P211" i="12"/>
  <c r="P210" i="12"/>
  <c r="P209" i="12"/>
  <c r="P208" i="12"/>
  <c r="P207" i="12"/>
  <c r="P206" i="12"/>
  <c r="P205" i="12"/>
  <c r="P204" i="12"/>
  <c r="P203" i="12"/>
  <c r="P202" i="12"/>
  <c r="P201" i="12"/>
  <c r="P200" i="12"/>
  <c r="P199" i="12"/>
  <c r="P198" i="12"/>
  <c r="P197" i="12"/>
  <c r="P196" i="12"/>
  <c r="P195" i="12"/>
  <c r="P194" i="12"/>
  <c r="P193" i="12"/>
  <c r="P192" i="12"/>
  <c r="P191" i="12"/>
  <c r="P190" i="12"/>
  <c r="P189" i="12"/>
  <c r="P188" i="12"/>
  <c r="P187" i="12"/>
  <c r="P186" i="12"/>
  <c r="P185" i="12"/>
  <c r="P184" i="12"/>
  <c r="P183" i="12"/>
  <c r="P182" i="12"/>
  <c r="P181" i="12"/>
  <c r="P180" i="12"/>
  <c r="P179" i="12"/>
  <c r="P178" i="12"/>
  <c r="P177" i="12"/>
  <c r="P176" i="12"/>
  <c r="P175" i="12"/>
  <c r="P174" i="12"/>
  <c r="P173" i="12"/>
  <c r="P172" i="12"/>
  <c r="P171" i="12"/>
  <c r="P170" i="12"/>
  <c r="P169" i="12"/>
  <c r="P168" i="12"/>
  <c r="P167" i="12"/>
  <c r="P166" i="12"/>
  <c r="P165" i="12"/>
  <c r="P164" i="12"/>
  <c r="P163" i="12"/>
  <c r="P162" i="12"/>
  <c r="P161" i="12"/>
  <c r="P160" i="12"/>
  <c r="P159" i="12"/>
  <c r="P158" i="12"/>
  <c r="P157" i="12"/>
  <c r="P156" i="12"/>
  <c r="P155" i="12"/>
  <c r="P154" i="12"/>
  <c r="P153" i="12"/>
  <c r="P152" i="12"/>
  <c r="P151" i="12"/>
  <c r="P150" i="12"/>
  <c r="P149" i="12"/>
  <c r="P148" i="12"/>
  <c r="P147" i="12"/>
  <c r="P146" i="12"/>
  <c r="P145" i="12"/>
  <c r="P144" i="12"/>
  <c r="P143" i="12"/>
  <c r="P142" i="12"/>
  <c r="P141" i="12"/>
  <c r="P140" i="12"/>
  <c r="P139" i="12"/>
  <c r="P138" i="12"/>
  <c r="P137" i="12"/>
  <c r="P136" i="12"/>
  <c r="P135" i="12"/>
  <c r="P134" i="12"/>
  <c r="P133" i="12"/>
  <c r="P132" i="12"/>
  <c r="P131" i="12"/>
  <c r="P130" i="12"/>
  <c r="P129" i="12"/>
  <c r="P128" i="12"/>
  <c r="P127" i="12"/>
  <c r="P126" i="12"/>
  <c r="P125" i="12"/>
  <c r="P124" i="12"/>
  <c r="P123" i="12"/>
  <c r="P122" i="12"/>
  <c r="P121" i="12"/>
  <c r="P120" i="12"/>
  <c r="P119" i="12"/>
  <c r="P118" i="12"/>
  <c r="P117" i="12"/>
  <c r="P116" i="12"/>
  <c r="P115" i="12"/>
  <c r="P114" i="12"/>
  <c r="P113" i="12"/>
  <c r="P112" i="12"/>
  <c r="P111" i="12"/>
  <c r="P110" i="12"/>
  <c r="P109" i="12"/>
  <c r="P108" i="12"/>
  <c r="P107" i="12"/>
  <c r="P106" i="12"/>
  <c r="P105" i="12"/>
  <c r="P104" i="12"/>
  <c r="P103" i="12"/>
  <c r="P102" i="12"/>
  <c r="P101" i="12"/>
  <c r="P100" i="12"/>
  <c r="P99" i="12"/>
  <c r="P98" i="12"/>
  <c r="P97" i="12"/>
  <c r="P96" i="12"/>
  <c r="P95" i="12"/>
  <c r="P94" i="12"/>
  <c r="P93" i="12"/>
  <c r="P92" i="12"/>
  <c r="P91" i="12"/>
  <c r="P90" i="12"/>
  <c r="P89" i="12"/>
  <c r="P88" i="12"/>
  <c r="P87" i="12"/>
  <c r="P86" i="12"/>
  <c r="P85" i="12"/>
  <c r="P84" i="12"/>
  <c r="P83" i="12"/>
  <c r="P82" i="12"/>
  <c r="P81" i="12"/>
  <c r="P80" i="12"/>
  <c r="P79" i="12"/>
  <c r="P78" i="12"/>
  <c r="P77" i="12"/>
  <c r="P76" i="12"/>
  <c r="P75" i="12"/>
  <c r="P74" i="12"/>
  <c r="P73" i="12"/>
  <c r="P72" i="12"/>
  <c r="P71" i="12"/>
  <c r="P70" i="12"/>
  <c r="P69" i="12"/>
  <c r="P68" i="12"/>
  <c r="P67" i="12"/>
  <c r="P66" i="12"/>
  <c r="P65" i="12"/>
  <c r="P64" i="12"/>
  <c r="P63" i="12"/>
  <c r="P62" i="12"/>
  <c r="P61" i="12"/>
  <c r="P60" i="12"/>
  <c r="P59" i="12"/>
  <c r="P58" i="12"/>
  <c r="P57" i="12"/>
  <c r="P56" i="12"/>
  <c r="P55" i="12"/>
  <c r="P54" i="12"/>
  <c r="P53" i="12"/>
  <c r="P52" i="12"/>
  <c r="P51" i="12"/>
  <c r="P50" i="12"/>
  <c r="P49" i="12"/>
  <c r="P48" i="12"/>
  <c r="P47" i="12"/>
  <c r="P46" i="12"/>
  <c r="P45" i="12"/>
  <c r="P44" i="12"/>
  <c r="P43" i="12"/>
  <c r="P42" i="12"/>
  <c r="P41" i="12"/>
  <c r="P40" i="12"/>
  <c r="P39" i="12"/>
  <c r="P38" i="12"/>
  <c r="P37" i="12"/>
  <c r="P36" i="12"/>
  <c r="P35" i="12"/>
  <c r="P34" i="12"/>
  <c r="P33" i="12"/>
  <c r="P32" i="12"/>
  <c r="P31" i="12"/>
  <c r="P30" i="12"/>
  <c r="P29" i="12"/>
  <c r="P28" i="12"/>
  <c r="P27" i="12"/>
  <c r="P26" i="12"/>
  <c r="P25" i="12"/>
  <c r="P24" i="12"/>
  <c r="P23" i="12"/>
  <c r="P22" i="12"/>
  <c r="P21" i="12"/>
  <c r="P20" i="12"/>
  <c r="P19" i="12"/>
  <c r="P18" i="12"/>
  <c r="P17" i="12"/>
  <c r="P16" i="12"/>
  <c r="P15" i="12"/>
  <c r="P14" i="12"/>
  <c r="P13" i="12"/>
  <c r="P12" i="12"/>
  <c r="P11" i="12"/>
  <c r="P10" i="12"/>
  <c r="P9" i="12"/>
  <c r="P8" i="12"/>
  <c r="P7" i="12"/>
  <c r="P6" i="12"/>
  <c r="P5" i="12"/>
  <c r="P4" i="12"/>
  <c r="P3" i="12"/>
  <c r="P2" i="12"/>
  <c r="K2" i="12"/>
  <c r="J10" i="12" s="1"/>
  <c r="K10" i="12" s="1"/>
  <c r="J2" i="12"/>
  <c r="J3" i="12" s="1"/>
  <c r="J4" i="12" s="1"/>
  <c r="M33" i="14"/>
  <c r="I33" i="14"/>
  <c r="H33" i="14"/>
  <c r="F33" i="14"/>
  <c r="M32" i="14"/>
  <c r="I32" i="14"/>
  <c r="M31" i="14"/>
  <c r="I31" i="14"/>
  <c r="H29" i="14"/>
  <c r="G29" i="14"/>
  <c r="D29" i="14"/>
  <c r="C29" i="14"/>
  <c r="M28" i="14"/>
  <c r="M27" i="14"/>
  <c r="N27" i="14" s="1"/>
  <c r="O27" i="14" s="1"/>
  <c r="M26" i="14"/>
  <c r="N26" i="14" s="1"/>
  <c r="O26" i="14" s="1"/>
  <c r="M25" i="14"/>
  <c r="N25" i="14" s="1"/>
  <c r="O25" i="14" s="1"/>
  <c r="O9" i="14"/>
  <c r="O8" i="14" s="1"/>
  <c r="Z3" i="14"/>
  <c r="T27" i="8"/>
  <c r="T26" i="8"/>
  <c r="T25" i="8"/>
  <c r="T24" i="8"/>
  <c r="T23" i="8"/>
  <c r="T22" i="8"/>
  <c r="T21" i="8"/>
  <c r="T20" i="8"/>
  <c r="T19" i="8"/>
  <c r="T18" i="8"/>
  <c r="T17" i="8"/>
  <c r="T16" i="8"/>
  <c r="T15" i="8"/>
  <c r="D10" i="9"/>
  <c r="K1608" i="18" l="1"/>
  <c r="J149" i="18"/>
  <c r="L727" i="18"/>
  <c r="L990" i="18"/>
  <c r="X30" i="21"/>
  <c r="A6" i="24"/>
  <c r="K1992" i="18"/>
  <c r="L3" i="17"/>
  <c r="X8" i="23"/>
  <c r="X30" i="23"/>
  <c r="A6" i="23" s="1"/>
  <c r="R10" i="21"/>
  <c r="S8" i="21" s="1"/>
  <c r="J501" i="18"/>
  <c r="K2522" i="18"/>
  <c r="S9" i="22"/>
  <c r="U31" i="22"/>
  <c r="X30" i="22"/>
  <c r="K3497" i="18"/>
  <c r="L3617" i="18"/>
  <c r="J215" i="18"/>
  <c r="L537" i="18"/>
  <c r="J835" i="18"/>
  <c r="J1874" i="18"/>
  <c r="L909" i="18"/>
  <c r="L920" i="18"/>
  <c r="K249" i="18"/>
  <c r="L249" i="18"/>
  <c r="L3607" i="18"/>
  <c r="J3607" i="18"/>
  <c r="J1792" i="18"/>
  <c r="L1792" i="18"/>
  <c r="K92" i="18"/>
  <c r="J92" i="18"/>
  <c r="L849" i="18"/>
  <c r="J921" i="18"/>
  <c r="L7" i="18"/>
  <c r="J30" i="18"/>
  <c r="J1197" i="18"/>
  <c r="J2128" i="18"/>
  <c r="J171" i="18"/>
  <c r="J480" i="18"/>
  <c r="J502" i="18"/>
  <c r="K537" i="18"/>
  <c r="L576" i="18"/>
  <c r="L2935" i="18"/>
  <c r="K49" i="18"/>
  <c r="J49" i="18"/>
  <c r="J1552" i="18"/>
  <c r="L1552" i="18"/>
  <c r="K3653" i="18"/>
  <c r="J3653" i="18"/>
  <c r="L3653" i="18"/>
  <c r="L3479" i="18"/>
  <c r="K3479" i="18"/>
  <c r="L182" i="18"/>
  <c r="K182" i="18"/>
  <c r="K678" i="18"/>
  <c r="L678" i="18"/>
  <c r="L2465" i="18"/>
  <c r="K2465" i="18"/>
  <c r="J2465" i="18"/>
  <c r="L573" i="18"/>
  <c r="K573" i="18"/>
  <c r="J926" i="18"/>
  <c r="K926" i="18"/>
  <c r="J388" i="18"/>
  <c r="K388" i="18"/>
  <c r="K3686" i="18"/>
  <c r="L3686" i="18"/>
  <c r="L802" i="18"/>
  <c r="K802" i="18"/>
  <c r="K2852" i="18"/>
  <c r="J2852" i="18"/>
  <c r="K746" i="18"/>
  <c r="L51" i="18"/>
  <c r="K380" i="18"/>
  <c r="K438" i="18"/>
  <c r="K1708" i="18"/>
  <c r="L2751" i="18"/>
  <c r="L2762" i="18"/>
  <c r="L2901" i="18"/>
  <c r="K176" i="18"/>
  <c r="L1816" i="18"/>
  <c r="J2112" i="18"/>
  <c r="L2880" i="18"/>
  <c r="J3623" i="18"/>
  <c r="J303" i="18"/>
  <c r="K326" i="18"/>
  <c r="L695" i="18"/>
  <c r="L706" i="18"/>
  <c r="L807" i="18"/>
  <c r="K1581" i="18"/>
  <c r="K77" i="18"/>
  <c r="K212" i="18"/>
  <c r="L944" i="18"/>
  <c r="K1500" i="18"/>
  <c r="K123" i="18"/>
  <c r="J327" i="18"/>
  <c r="L730" i="18"/>
  <c r="K741" i="18"/>
  <c r="L787" i="18"/>
  <c r="J2602" i="18"/>
  <c r="L3332" i="18"/>
  <c r="K3593" i="18"/>
  <c r="K68" i="18"/>
  <c r="L1088" i="18"/>
  <c r="L1444" i="18"/>
  <c r="L1962" i="18"/>
  <c r="L2767" i="18"/>
  <c r="K3013" i="18"/>
  <c r="J173" i="18"/>
  <c r="K379" i="18"/>
  <c r="J871" i="18"/>
  <c r="L1222" i="18"/>
  <c r="J1495" i="18"/>
  <c r="J2738" i="18"/>
  <c r="J1684" i="18"/>
  <c r="L1684" i="18"/>
  <c r="J1908" i="18"/>
  <c r="L1908" i="18"/>
  <c r="L3599" i="18"/>
  <c r="J3599" i="18"/>
  <c r="J223" i="18"/>
  <c r="L223" i="18"/>
  <c r="K980" i="18"/>
  <c r="L980" i="18"/>
  <c r="K11" i="18"/>
  <c r="L11" i="18"/>
  <c r="K432" i="18"/>
  <c r="J432" i="18"/>
  <c r="J376" i="18"/>
  <c r="K376" i="18"/>
  <c r="L2016" i="18"/>
  <c r="J2016" i="18"/>
  <c r="J48" i="18"/>
  <c r="L48" i="18"/>
  <c r="L582" i="18"/>
  <c r="K582" i="18"/>
  <c r="K823" i="18"/>
  <c r="J823" i="18"/>
  <c r="K1124" i="18"/>
  <c r="L1124" i="18"/>
  <c r="L1982" i="18"/>
  <c r="K1982" i="18"/>
  <c r="K2834" i="18"/>
  <c r="J2834" i="18"/>
  <c r="L3635" i="18"/>
  <c r="J3635" i="18"/>
  <c r="J779" i="18"/>
  <c r="K779" i="18"/>
  <c r="L1089" i="18"/>
  <c r="J1089" i="18"/>
  <c r="K1394" i="18"/>
  <c r="L2743" i="18"/>
  <c r="K2743" i="18"/>
  <c r="J2743" i="18"/>
  <c r="K3271" i="18"/>
  <c r="L3271" i="18"/>
  <c r="L93" i="18"/>
  <c r="J93" i="18"/>
  <c r="K1313" i="18"/>
  <c r="L1313" i="18"/>
  <c r="L3509" i="18"/>
  <c r="K3509" i="18"/>
  <c r="J713" i="18"/>
  <c r="K713" i="18"/>
  <c r="J1313" i="18"/>
  <c r="L2174" i="18"/>
  <c r="J2174" i="18"/>
  <c r="J3605" i="18"/>
  <c r="L3605" i="18"/>
  <c r="K3605" i="18"/>
  <c r="L1209" i="18"/>
  <c r="L74" i="18"/>
  <c r="J74" i="18"/>
  <c r="L2034" i="18"/>
  <c r="K2034" i="18"/>
  <c r="J2791" i="18"/>
  <c r="L2791" i="18"/>
  <c r="L267" i="18"/>
  <c r="J267" i="18"/>
  <c r="L1165" i="18"/>
  <c r="J1870" i="18"/>
  <c r="L1870" i="18"/>
  <c r="K1870" i="18"/>
  <c r="J2677" i="18"/>
  <c r="L2677" i="18"/>
  <c r="K2677" i="18"/>
  <c r="K2780" i="18"/>
  <c r="J2780" i="18"/>
  <c r="J3561" i="18"/>
  <c r="L3561" i="18"/>
  <c r="K3561" i="18"/>
  <c r="J187" i="18"/>
  <c r="L187" i="18"/>
  <c r="K1377" i="18"/>
  <c r="J1377" i="18"/>
  <c r="K4" i="18"/>
  <c r="L12" i="18"/>
  <c r="J126" i="18"/>
  <c r="J159" i="18"/>
  <c r="K179" i="18"/>
  <c r="K188" i="18"/>
  <c r="K636" i="18"/>
  <c r="J993" i="18"/>
  <c r="K1246" i="18"/>
  <c r="L1752" i="18"/>
  <c r="J2118" i="18"/>
  <c r="L2695" i="18"/>
  <c r="K2827" i="18"/>
  <c r="K2835" i="18"/>
  <c r="K2845" i="18"/>
  <c r="L2888" i="18"/>
  <c r="L2981" i="18"/>
  <c r="L3272" i="18"/>
  <c r="L2827" i="18"/>
  <c r="K3617" i="18"/>
  <c r="L69" i="18"/>
  <c r="K120" i="18"/>
  <c r="K129" i="18"/>
  <c r="K1436" i="18"/>
  <c r="K1734" i="18"/>
  <c r="K1802" i="18"/>
  <c r="L2808" i="18"/>
  <c r="J2829" i="18"/>
  <c r="K2871" i="18"/>
  <c r="L3430" i="18"/>
  <c r="K3488" i="18"/>
  <c r="J3693" i="18"/>
  <c r="L1734" i="18"/>
  <c r="K3533" i="18"/>
  <c r="L3673" i="18"/>
  <c r="J3684" i="18"/>
  <c r="J8" i="18"/>
  <c r="K29" i="18"/>
  <c r="J80" i="18"/>
  <c r="J99" i="18"/>
  <c r="K215" i="18"/>
  <c r="J237" i="18"/>
  <c r="J248" i="18"/>
  <c r="L373" i="18"/>
  <c r="L776" i="18"/>
  <c r="K864" i="18"/>
  <c r="K1010" i="18"/>
  <c r="L1196" i="18"/>
  <c r="K1714" i="18"/>
  <c r="L1882" i="18"/>
  <c r="K1905" i="18"/>
  <c r="J1974" i="18"/>
  <c r="L2690" i="18"/>
  <c r="L2840" i="18"/>
  <c r="K2883" i="18"/>
  <c r="K541" i="18"/>
  <c r="J609" i="18"/>
  <c r="L1174" i="18"/>
  <c r="K1460" i="18"/>
  <c r="J1483" i="18"/>
  <c r="L1714" i="18"/>
  <c r="K3524" i="18"/>
  <c r="J3643" i="18"/>
  <c r="J3695" i="18"/>
  <c r="K289" i="18"/>
  <c r="L289" i="18"/>
  <c r="K369" i="18"/>
  <c r="J369" i="18"/>
  <c r="J1236" i="18"/>
  <c r="L1236" i="18"/>
  <c r="K1236" i="18"/>
  <c r="J1410" i="18"/>
  <c r="L1410" i="18"/>
  <c r="L2142" i="18"/>
  <c r="J2142" i="18"/>
  <c r="K3321" i="18"/>
  <c r="J3321" i="18"/>
  <c r="J1617" i="18"/>
  <c r="L1617" i="18"/>
  <c r="J1858" i="18"/>
  <c r="L1858" i="18"/>
  <c r="K1858" i="18"/>
  <c r="J2558" i="18"/>
  <c r="L2558" i="18"/>
  <c r="K2558" i="18"/>
  <c r="E31" i="14"/>
  <c r="C30" i="14"/>
  <c r="J1538" i="18"/>
  <c r="L1538" i="18"/>
  <c r="K3276" i="18"/>
  <c r="J3276" i="18"/>
  <c r="L3545" i="18"/>
  <c r="K3545" i="18"/>
  <c r="J259" i="18"/>
  <c r="L259" i="18"/>
  <c r="K732" i="18"/>
  <c r="L732" i="18"/>
  <c r="L1186" i="18"/>
  <c r="K1186" i="18"/>
  <c r="J1186" i="18"/>
  <c r="L1439" i="18"/>
  <c r="J1439" i="18"/>
  <c r="K146" i="18"/>
  <c r="L146" i="18"/>
  <c r="L320" i="18"/>
  <c r="J320" i="18"/>
  <c r="K1014" i="18"/>
  <c r="J1014" i="18"/>
  <c r="K23" i="18"/>
  <c r="J23" i="18"/>
  <c r="L2024" i="18"/>
  <c r="K2024" i="18"/>
  <c r="K2626" i="18"/>
  <c r="J2626" i="18"/>
  <c r="J3414" i="18"/>
  <c r="L3414" i="18"/>
  <c r="K2" i="18"/>
  <c r="L35" i="18"/>
  <c r="L64" i="18"/>
  <c r="K99" i="18"/>
  <c r="K139" i="18"/>
  <c r="J168" i="18"/>
  <c r="L204" i="18"/>
  <c r="L283" i="18"/>
  <c r="K323" i="18"/>
  <c r="J353" i="18"/>
  <c r="J884" i="18"/>
  <c r="J1029" i="18"/>
  <c r="L1062" i="18"/>
  <c r="J1114" i="18"/>
  <c r="J1136" i="18"/>
  <c r="J1146" i="18"/>
  <c r="K1326" i="18"/>
  <c r="K1336" i="18"/>
  <c r="J1413" i="18"/>
  <c r="J1485" i="18"/>
  <c r="K1702" i="18"/>
  <c r="K1806" i="18"/>
  <c r="K1920" i="18"/>
  <c r="J2084" i="18"/>
  <c r="J2116" i="18"/>
  <c r="J2136" i="18"/>
  <c r="K2334" i="18"/>
  <c r="J2449" i="18"/>
  <c r="J2736" i="18"/>
  <c r="L2985" i="18"/>
  <c r="J3008" i="18"/>
  <c r="K3051" i="18"/>
  <c r="K3" i="12"/>
  <c r="K4" i="12" s="1"/>
  <c r="J6" i="12" s="1"/>
  <c r="K6" i="12" s="1"/>
  <c r="K7" i="12" s="1"/>
  <c r="L2" i="18"/>
  <c r="K168" i="18"/>
  <c r="L353" i="18"/>
  <c r="L945" i="18"/>
  <c r="J956" i="18"/>
  <c r="K1009" i="18"/>
  <c r="J1198" i="18"/>
  <c r="L1284" i="18"/>
  <c r="L1326" i="18"/>
  <c r="L1336" i="18"/>
  <c r="L1722" i="18"/>
  <c r="K1788" i="18"/>
  <c r="L1920" i="18"/>
  <c r="K2028" i="18"/>
  <c r="J2107" i="18"/>
  <c r="K2136" i="18"/>
  <c r="K2346" i="18"/>
  <c r="J2695" i="18"/>
  <c r="J2767" i="18"/>
  <c r="L2784" i="18"/>
  <c r="J2856" i="18"/>
  <c r="J3018" i="18"/>
  <c r="K3029" i="18"/>
  <c r="L20" i="18"/>
  <c r="K48" i="18"/>
  <c r="K55" i="18"/>
  <c r="L149" i="18"/>
  <c r="K159" i="18"/>
  <c r="L324" i="18"/>
  <c r="J344" i="18"/>
  <c r="K364" i="18"/>
  <c r="L502" i="18"/>
  <c r="J600" i="18"/>
  <c r="L708" i="18"/>
  <c r="K717" i="18"/>
  <c r="L779" i="18"/>
  <c r="J885" i="18"/>
  <c r="L906" i="18"/>
  <c r="K936" i="18"/>
  <c r="L956" i="18"/>
  <c r="J990" i="18"/>
  <c r="L1041" i="18"/>
  <c r="J1063" i="18"/>
  <c r="J1209" i="18"/>
  <c r="K1240" i="18"/>
  <c r="K1295" i="18"/>
  <c r="L1382" i="18"/>
  <c r="K1444" i="18"/>
  <c r="L1788" i="18"/>
  <c r="L1798" i="18"/>
  <c r="K2406" i="18"/>
  <c r="L2856" i="18"/>
  <c r="L2909" i="18"/>
  <c r="K21" i="18"/>
  <c r="K76" i="18"/>
  <c r="J257" i="18"/>
  <c r="L276" i="18"/>
  <c r="L317" i="18"/>
  <c r="L559" i="18"/>
  <c r="L709" i="18"/>
  <c r="J813" i="18"/>
  <c r="J898" i="18"/>
  <c r="L907" i="18"/>
  <c r="L1075" i="18"/>
  <c r="K1095" i="18"/>
  <c r="K1149" i="18"/>
  <c r="L1456" i="18"/>
  <c r="K1648" i="18"/>
  <c r="K1882" i="18"/>
  <c r="K1934" i="18"/>
  <c r="J1978" i="18"/>
  <c r="K1988" i="18"/>
  <c r="K2184" i="18"/>
  <c r="K2407" i="18"/>
  <c r="K2555" i="18"/>
  <c r="K2564" i="18"/>
  <c r="L2669" i="18"/>
  <c r="J2717" i="18"/>
  <c r="K2933" i="18"/>
  <c r="K3542" i="18"/>
  <c r="L3665" i="18"/>
  <c r="L21" i="18"/>
  <c r="L76" i="18"/>
  <c r="K257" i="18"/>
  <c r="K898" i="18"/>
  <c r="L30" i="18"/>
  <c r="L49" i="18"/>
  <c r="K171" i="18"/>
  <c r="L179" i="18"/>
  <c r="K209" i="18"/>
  <c r="L337" i="18"/>
  <c r="J386" i="18"/>
  <c r="L408" i="18"/>
  <c r="J582" i="18"/>
  <c r="K613" i="18"/>
  <c r="J669" i="18"/>
  <c r="J741" i="18"/>
  <c r="L825" i="18"/>
  <c r="L835" i="18"/>
  <c r="K879" i="18"/>
  <c r="K1034" i="18"/>
  <c r="J1066" i="18"/>
  <c r="L1076" i="18"/>
  <c r="K1141" i="18"/>
  <c r="K1202" i="18"/>
  <c r="L1418" i="18"/>
  <c r="K1616" i="18"/>
  <c r="K1726" i="18"/>
  <c r="L1874" i="18"/>
  <c r="L1893" i="18"/>
  <c r="K1970" i="18"/>
  <c r="K2012" i="18"/>
  <c r="J2032" i="18"/>
  <c r="J2690" i="18"/>
  <c r="K2769" i="18"/>
  <c r="K2981" i="18"/>
  <c r="J3013" i="18"/>
  <c r="K126" i="18"/>
  <c r="L432" i="18"/>
  <c r="K993" i="18"/>
  <c r="L1377" i="18"/>
  <c r="L1708" i="18"/>
  <c r="L2780" i="18"/>
  <c r="L2852" i="18"/>
  <c r="K3536" i="18"/>
  <c r="J120" i="18"/>
  <c r="K127" i="18"/>
  <c r="K147" i="18"/>
  <c r="J182" i="18"/>
  <c r="J212" i="18"/>
  <c r="J231" i="18"/>
  <c r="K290" i="18"/>
  <c r="L672" i="18"/>
  <c r="J754" i="18"/>
  <c r="K1432" i="18"/>
  <c r="K1886" i="18"/>
  <c r="K2093" i="18"/>
  <c r="J2124" i="18"/>
  <c r="K2412" i="18"/>
  <c r="J2674" i="18"/>
  <c r="K2863" i="18"/>
  <c r="K3527" i="18"/>
  <c r="J3631" i="18"/>
  <c r="J3641" i="18"/>
  <c r="J3289" i="18"/>
  <c r="J3559" i="18"/>
  <c r="K3641" i="18"/>
  <c r="J3670" i="18"/>
  <c r="Y10" i="23"/>
  <c r="J121" i="18"/>
  <c r="L121" i="18"/>
  <c r="K213" i="18"/>
  <c r="J213" i="18"/>
  <c r="J1082" i="18"/>
  <c r="L1082" i="18"/>
  <c r="K1082" i="18"/>
  <c r="K1359" i="18"/>
  <c r="J1359" i="18"/>
  <c r="L2276" i="18"/>
  <c r="K2276" i="18"/>
  <c r="K2666" i="18"/>
  <c r="L2666" i="18"/>
  <c r="K333" i="18"/>
  <c r="J333" i="18"/>
  <c r="L492" i="18"/>
  <c r="K492" i="18"/>
  <c r="L1976" i="18"/>
  <c r="J1976" i="18"/>
  <c r="L2018" i="18"/>
  <c r="K2018" i="18"/>
  <c r="J2018" i="18"/>
  <c r="L2775" i="18"/>
  <c r="K2775" i="18"/>
  <c r="J2775" i="18"/>
  <c r="L2847" i="18"/>
  <c r="K2847" i="18"/>
  <c r="J2847" i="18"/>
  <c r="L2877" i="18"/>
  <c r="J2877" i="18"/>
  <c r="K3291" i="18"/>
  <c r="L3291" i="18"/>
  <c r="J3291" i="18"/>
  <c r="L206" i="18"/>
  <c r="J206" i="18"/>
  <c r="J525" i="18"/>
  <c r="L525" i="18"/>
  <c r="K1349" i="18"/>
  <c r="J1349" i="18"/>
  <c r="J1744" i="18"/>
  <c r="L1744" i="18"/>
  <c r="K1744" i="18"/>
  <c r="J2520" i="18"/>
  <c r="K2520" i="18"/>
  <c r="J2621" i="18"/>
  <c r="L2621" i="18"/>
  <c r="K2621" i="18"/>
  <c r="J2999" i="18"/>
  <c r="K2999" i="18"/>
  <c r="K667" i="18"/>
  <c r="L667" i="18"/>
  <c r="K834" i="18"/>
  <c r="L834" i="18"/>
  <c r="J834" i="18"/>
  <c r="L957" i="18"/>
  <c r="K957" i="18"/>
  <c r="J957" i="18"/>
  <c r="L1968" i="18"/>
  <c r="J1968" i="18"/>
  <c r="L2797" i="18"/>
  <c r="K2797" i="18"/>
  <c r="L2839" i="18"/>
  <c r="K2839" i="18"/>
  <c r="J2839" i="18"/>
  <c r="L645" i="18"/>
  <c r="K645" i="18"/>
  <c r="L2099" i="18"/>
  <c r="K2099" i="18"/>
  <c r="J2099" i="18"/>
  <c r="K2760" i="18"/>
  <c r="J2760" i="18"/>
  <c r="L2869" i="18"/>
  <c r="K2869" i="18"/>
  <c r="J2989" i="18"/>
  <c r="L2989" i="18"/>
  <c r="L3500" i="18"/>
  <c r="K3500" i="18"/>
  <c r="K125" i="18"/>
  <c r="J125" i="18"/>
  <c r="L949" i="18"/>
  <c r="K949" i="18"/>
  <c r="J1162" i="18"/>
  <c r="K1162" i="18"/>
  <c r="J1480" i="18"/>
  <c r="L1480" i="18"/>
  <c r="K1480" i="18"/>
  <c r="L2042" i="18"/>
  <c r="J2042" i="18"/>
  <c r="J1311" i="18"/>
  <c r="K1311" i="18"/>
  <c r="J1936" i="18"/>
  <c r="L1936" i="18"/>
  <c r="K1936" i="18"/>
  <c r="L2719" i="18"/>
  <c r="K2719" i="18"/>
  <c r="K180" i="18"/>
  <c r="J180" i="18"/>
  <c r="J1875" i="18"/>
  <c r="L1875" i="18"/>
  <c r="K1875" i="18"/>
  <c r="L2080" i="18"/>
  <c r="K2080" i="18"/>
  <c r="K2790" i="18"/>
  <c r="L2790" i="18"/>
  <c r="K3556" i="18"/>
  <c r="L3556" i="18"/>
  <c r="J3556" i="18"/>
  <c r="J3629" i="18"/>
  <c r="L3629" i="18"/>
  <c r="K3629" i="18"/>
  <c r="J280" i="18"/>
  <c r="K280" i="18"/>
  <c r="L1471" i="18"/>
  <c r="J1471" i="18"/>
  <c r="L1527" i="18"/>
  <c r="J1527" i="18"/>
  <c r="J1868" i="18"/>
  <c r="K1868" i="18"/>
  <c r="J2580" i="18"/>
  <c r="K2580" i="18"/>
  <c r="L3014" i="18"/>
  <c r="J3014" i="18"/>
  <c r="L3619" i="18"/>
  <c r="J3619" i="18"/>
  <c r="L62" i="18"/>
  <c r="J62" i="18"/>
  <c r="K137" i="18"/>
  <c r="J137" i="18"/>
  <c r="J220" i="18"/>
  <c r="K220" i="18"/>
  <c r="K694" i="18"/>
  <c r="L694" i="18"/>
  <c r="J694" i="18"/>
  <c r="K2700" i="18"/>
  <c r="L2700" i="18"/>
  <c r="L2894" i="18"/>
  <c r="K2894" i="18"/>
  <c r="L3689" i="18"/>
  <c r="J3689" i="18"/>
  <c r="K1292" i="18"/>
  <c r="J1292" i="18"/>
  <c r="J1826" i="18"/>
  <c r="K1826" i="18"/>
  <c r="K2628" i="18"/>
  <c r="L2628" i="18"/>
  <c r="J3416" i="18"/>
  <c r="K3416" i="18"/>
  <c r="J1370" i="18"/>
  <c r="K1370" i="18"/>
  <c r="K18" i="18"/>
  <c r="J50" i="18"/>
  <c r="L58" i="18"/>
  <c r="K67" i="18"/>
  <c r="K91" i="18"/>
  <c r="K108" i="18"/>
  <c r="L203" i="18"/>
  <c r="L217" i="18"/>
  <c r="J243" i="18"/>
  <c r="J252" i="18"/>
  <c r="J278" i="18"/>
  <c r="J302" i="18"/>
  <c r="K338" i="18"/>
  <c r="J393" i="18"/>
  <c r="K479" i="18"/>
  <c r="J489" i="18"/>
  <c r="L498" i="18"/>
  <c r="K504" i="18"/>
  <c r="L513" i="18"/>
  <c r="J672" i="18"/>
  <c r="K697" i="18"/>
  <c r="K781" i="18"/>
  <c r="K865" i="18"/>
  <c r="K873" i="18"/>
  <c r="L919" i="18"/>
  <c r="J946" i="18"/>
  <c r="L962" i="18"/>
  <c r="K972" i="18"/>
  <c r="J1078" i="18"/>
  <c r="J1210" i="18"/>
  <c r="L1220" i="18"/>
  <c r="K1297" i="18"/>
  <c r="L1307" i="18"/>
  <c r="J1407" i="18"/>
  <c r="K1426" i="18"/>
  <c r="K1442" i="18"/>
  <c r="K1468" i="18"/>
  <c r="K1484" i="18"/>
  <c r="K1492" i="18"/>
  <c r="K1582" i="18"/>
  <c r="L1690" i="18"/>
  <c r="K1740" i="18"/>
  <c r="K1758" i="18"/>
  <c r="J1998" i="18"/>
  <c r="J2006" i="18"/>
  <c r="K2022" i="18"/>
  <c r="J2048" i="18"/>
  <c r="J2057" i="18"/>
  <c r="K2113" i="18"/>
  <c r="J2181" i="18"/>
  <c r="K2272" i="18"/>
  <c r="K2310" i="18"/>
  <c r="J2473" i="18"/>
  <c r="J2484" i="18"/>
  <c r="L2535" i="18"/>
  <c r="L2576" i="18"/>
  <c r="K2597" i="18"/>
  <c r="L2605" i="18"/>
  <c r="L2625" i="18"/>
  <c r="J2653" i="18"/>
  <c r="L2756" i="18"/>
  <c r="L2772" i="18"/>
  <c r="K2779" i="18"/>
  <c r="L2786" i="18"/>
  <c r="K2793" i="18"/>
  <c r="J2811" i="18"/>
  <c r="J2858" i="18"/>
  <c r="K2865" i="18"/>
  <c r="L2874" i="18"/>
  <c r="L2899" i="18"/>
  <c r="L3270" i="18"/>
  <c r="K3506" i="18"/>
  <c r="K3569" i="18"/>
  <c r="J3659" i="18"/>
  <c r="K278" i="18"/>
  <c r="L357" i="18"/>
  <c r="K489" i="18"/>
  <c r="L504" i="18"/>
  <c r="L611" i="18"/>
  <c r="L642" i="18"/>
  <c r="K681" i="18"/>
  <c r="J708" i="18"/>
  <c r="K790" i="18"/>
  <c r="J848" i="18"/>
  <c r="L873" i="18"/>
  <c r="K946" i="18"/>
  <c r="J1041" i="18"/>
  <c r="J1062" i="18"/>
  <c r="J1088" i="18"/>
  <c r="L1426" i="18"/>
  <c r="L1442" i="18"/>
  <c r="L1468" i="18"/>
  <c r="K1778" i="18"/>
  <c r="K1998" i="18"/>
  <c r="K2030" i="18"/>
  <c r="K2105" i="18"/>
  <c r="J2122" i="18"/>
  <c r="J2130" i="18"/>
  <c r="K2172" i="18"/>
  <c r="K2282" i="18"/>
  <c r="K2292" i="18"/>
  <c r="K2302" i="18"/>
  <c r="K2400" i="18"/>
  <c r="L2484" i="18"/>
  <c r="L2597" i="18"/>
  <c r="L2634" i="18"/>
  <c r="K2811" i="18"/>
  <c r="L2858" i="18"/>
  <c r="L2882" i="18"/>
  <c r="K2908" i="18"/>
  <c r="L2969" i="18"/>
  <c r="L2987" i="18"/>
  <c r="L3003" i="18"/>
  <c r="K3043" i="18"/>
  <c r="K3053" i="18"/>
  <c r="K3152" i="18"/>
  <c r="AH5" i="23"/>
  <c r="T22" i="23" s="1"/>
  <c r="U11" i="23" s="1"/>
  <c r="J4" i="18"/>
  <c r="J20" i="18"/>
  <c r="L27" i="18"/>
  <c r="J35" i="18"/>
  <c r="L110" i="18"/>
  <c r="K187" i="18"/>
  <c r="K196" i="18"/>
  <c r="J219" i="18"/>
  <c r="J227" i="18"/>
  <c r="J279" i="18"/>
  <c r="J315" i="18"/>
  <c r="J332" i="18"/>
  <c r="K340" i="18"/>
  <c r="J776" i="18"/>
  <c r="J783" i="18"/>
  <c r="J849" i="18"/>
  <c r="K1196" i="18"/>
  <c r="K1222" i="18"/>
  <c r="L1282" i="18"/>
  <c r="L1299" i="18"/>
  <c r="J1461" i="18"/>
  <c r="J1479" i="18"/>
  <c r="K1564" i="18"/>
  <c r="K1617" i="18"/>
  <c r="K1684" i="18"/>
  <c r="K1752" i="18"/>
  <c r="K1770" i="18"/>
  <c r="K1798" i="18"/>
  <c r="K1846" i="18"/>
  <c r="L1889" i="18"/>
  <c r="K1908" i="18"/>
  <c r="J1917" i="18"/>
  <c r="J1992" i="18"/>
  <c r="J2008" i="18"/>
  <c r="J2024" i="18"/>
  <c r="K2050" i="18"/>
  <c r="J2059" i="18"/>
  <c r="J2069" i="18"/>
  <c r="K2088" i="18"/>
  <c r="J2163" i="18"/>
  <c r="L2528" i="18"/>
  <c r="L2598" i="18"/>
  <c r="L2645" i="18"/>
  <c r="J2727" i="18"/>
  <c r="K2751" i="18"/>
  <c r="J2805" i="18"/>
  <c r="J2823" i="18"/>
  <c r="L2838" i="18"/>
  <c r="L2876" i="18"/>
  <c r="J2883" i="18"/>
  <c r="K2901" i="18"/>
  <c r="K2909" i="18"/>
  <c r="K2988" i="18"/>
  <c r="L3336" i="18"/>
  <c r="L3405" i="18"/>
  <c r="K3518" i="18"/>
  <c r="J3555" i="18"/>
  <c r="J3593" i="18"/>
  <c r="L77" i="18"/>
  <c r="K93" i="18"/>
  <c r="K501" i="18"/>
  <c r="L746" i="18"/>
  <c r="K813" i="18"/>
  <c r="L885" i="18"/>
  <c r="K1089" i="18"/>
  <c r="J518" i="18"/>
  <c r="K566" i="18"/>
  <c r="K576" i="18"/>
  <c r="J730" i="18"/>
  <c r="K757" i="18"/>
  <c r="L768" i="18"/>
  <c r="K805" i="18"/>
  <c r="K842" i="18"/>
  <c r="K850" i="18"/>
  <c r="L861" i="18"/>
  <c r="J870" i="18"/>
  <c r="L896" i="18"/>
  <c r="L933" i="18"/>
  <c r="L943" i="18"/>
  <c r="J967" i="18"/>
  <c r="J1015" i="18"/>
  <c r="J1026" i="18"/>
  <c r="J1064" i="18"/>
  <c r="J1152" i="18"/>
  <c r="J1172" i="18"/>
  <c r="K1181" i="18"/>
  <c r="L1189" i="18"/>
  <c r="K1264" i="18"/>
  <c r="L1321" i="18"/>
  <c r="J1455" i="18"/>
  <c r="J1463" i="18"/>
  <c r="K1488" i="18"/>
  <c r="K1578" i="18"/>
  <c r="K1676" i="18"/>
  <c r="K1772" i="18"/>
  <c r="L1782" i="18"/>
  <c r="J1909" i="18"/>
  <c r="L1928" i="18"/>
  <c r="K1986" i="18"/>
  <c r="J2002" i="18"/>
  <c r="J2071" i="18"/>
  <c r="K2125" i="18"/>
  <c r="K2185" i="18"/>
  <c r="K2306" i="18"/>
  <c r="K2382" i="18"/>
  <c r="J2437" i="18"/>
  <c r="J2459" i="18"/>
  <c r="L2468" i="18"/>
  <c r="J2658" i="18"/>
  <c r="K2737" i="18"/>
  <c r="J2745" i="18"/>
  <c r="K2921" i="18"/>
  <c r="L2931" i="18"/>
  <c r="L2973" i="18"/>
  <c r="J3138" i="18"/>
  <c r="K3164" i="18"/>
  <c r="L3300" i="18"/>
  <c r="K3470" i="18"/>
  <c r="K3491" i="18"/>
  <c r="K3530" i="18"/>
  <c r="K3539" i="18"/>
  <c r="J3548" i="18"/>
  <c r="K3585" i="18"/>
  <c r="J3611" i="18"/>
  <c r="J14" i="18"/>
  <c r="J55" i="18"/>
  <c r="L78" i="18"/>
  <c r="J87" i="18"/>
  <c r="J129" i="18"/>
  <c r="J167" i="18"/>
  <c r="L199" i="18"/>
  <c r="J207" i="18"/>
  <c r="L221" i="18"/>
  <c r="K230" i="18"/>
  <c r="J239" i="18"/>
  <c r="K275" i="18"/>
  <c r="J281" i="18"/>
  <c r="J299" i="18"/>
  <c r="K1057" i="18"/>
  <c r="J1100" i="18"/>
  <c r="K1172" i="18"/>
  <c r="L1181" i="18"/>
  <c r="K1216" i="18"/>
  <c r="L1244" i="18"/>
  <c r="K1350" i="18"/>
  <c r="J1371" i="18"/>
  <c r="J1519" i="18"/>
  <c r="K1538" i="18"/>
  <c r="J1557" i="18"/>
  <c r="J2034" i="18"/>
  <c r="J2053" i="18"/>
  <c r="J2062" i="18"/>
  <c r="K2328" i="18"/>
  <c r="K2531" i="18"/>
  <c r="L2658" i="18"/>
  <c r="L2711" i="18"/>
  <c r="L2730" i="18"/>
  <c r="K2745" i="18"/>
  <c r="L2753" i="18"/>
  <c r="J2769" i="18"/>
  <c r="K2791" i="18"/>
  <c r="J2808" i="18"/>
  <c r="L2816" i="18"/>
  <c r="J2863" i="18"/>
  <c r="L2921" i="18"/>
  <c r="K3000" i="18"/>
  <c r="J3283" i="18"/>
  <c r="L3548" i="18"/>
  <c r="J3647" i="18"/>
  <c r="J3655" i="18"/>
  <c r="J3665" i="18"/>
  <c r="K3672" i="18"/>
  <c r="L3682" i="18"/>
  <c r="U11" i="22"/>
  <c r="L2965" i="18"/>
  <c r="L3000" i="18"/>
  <c r="L3008" i="18"/>
  <c r="J3275" i="18"/>
  <c r="J3313" i="18"/>
  <c r="J3595" i="18"/>
  <c r="K1440" i="18"/>
  <c r="J1447" i="18"/>
  <c r="K1490" i="18"/>
  <c r="L1530" i="18"/>
  <c r="K1756" i="18"/>
  <c r="L1950" i="18"/>
  <c r="J1988" i="18"/>
  <c r="J1996" i="18"/>
  <c r="K2004" i="18"/>
  <c r="J2028" i="18"/>
  <c r="J2093" i="18"/>
  <c r="K2119" i="18"/>
  <c r="K2270" i="18"/>
  <c r="K2340" i="18"/>
  <c r="L2583" i="18"/>
  <c r="L2641" i="18"/>
  <c r="K2669" i="18"/>
  <c r="L2731" i="18"/>
  <c r="L2754" i="18"/>
  <c r="J2835" i="18"/>
  <c r="L2849" i="18"/>
  <c r="J2880" i="18"/>
  <c r="L2905" i="18"/>
  <c r="L269" i="18"/>
  <c r="K292" i="18"/>
  <c r="J374" i="18"/>
  <c r="J426" i="18"/>
  <c r="K468" i="18"/>
  <c r="K513" i="18"/>
  <c r="J530" i="18"/>
  <c r="L600" i="18"/>
  <c r="K689" i="18"/>
  <c r="J697" i="18"/>
  <c r="L742" i="18"/>
  <c r="J789" i="18"/>
  <c r="J836" i="18"/>
  <c r="K890" i="18"/>
  <c r="L908" i="18"/>
  <c r="L954" i="18"/>
  <c r="L991" i="18"/>
  <c r="L1010" i="18"/>
  <c r="J1040" i="18"/>
  <c r="L1246" i="18"/>
  <c r="L1287" i="18"/>
  <c r="J1325" i="18"/>
  <c r="L1334" i="18"/>
  <c r="K1434" i="18"/>
  <c r="K1476" i="18"/>
  <c r="K1512" i="18"/>
  <c r="L1522" i="18"/>
  <c r="J1531" i="18"/>
  <c r="L1540" i="18"/>
  <c r="J1551" i="18"/>
  <c r="L1604" i="18"/>
  <c r="K1690" i="18"/>
  <c r="K1786" i="18"/>
  <c r="K1822" i="18"/>
  <c r="K1879" i="18"/>
  <c r="L1886" i="18"/>
  <c r="J1895" i="18"/>
  <c r="L1905" i="18"/>
  <c r="J1972" i="18"/>
  <c r="J2014" i="18"/>
  <c r="J2022" i="18"/>
  <c r="K2075" i="18"/>
  <c r="K2160" i="18"/>
  <c r="K2364" i="18"/>
  <c r="L2564" i="18"/>
  <c r="J2625" i="18"/>
  <c r="L2633" i="18"/>
  <c r="J2642" i="18"/>
  <c r="L2661" i="18"/>
  <c r="J2689" i="18"/>
  <c r="L2724" i="18"/>
  <c r="J2732" i="18"/>
  <c r="L2748" i="18"/>
  <c r="J2786" i="18"/>
  <c r="J2793" i="18"/>
  <c r="L2802" i="18"/>
  <c r="J2828" i="18"/>
  <c r="L2850" i="18"/>
  <c r="J2865" i="18"/>
  <c r="K2899" i="18"/>
  <c r="L2934" i="18"/>
  <c r="L2977" i="18"/>
  <c r="L3315" i="18"/>
  <c r="J3323" i="18"/>
  <c r="K3412" i="18"/>
  <c r="K3515" i="18"/>
  <c r="K3559" i="18"/>
  <c r="J3579" i="18"/>
  <c r="K3693" i="18"/>
  <c r="D31" i="14"/>
  <c r="K16" i="18"/>
  <c r="K44" i="18"/>
  <c r="K321" i="18"/>
  <c r="L321" i="18"/>
  <c r="L335" i="18"/>
  <c r="J335" i="18"/>
  <c r="L420" i="18"/>
  <c r="J420" i="18"/>
  <c r="J581" i="18"/>
  <c r="L581" i="18"/>
  <c r="K581" i="18"/>
  <c r="J57" i="18"/>
  <c r="K81" i="18"/>
  <c r="K163" i="18"/>
  <c r="J194" i="18"/>
  <c r="K211" i="18"/>
  <c r="L216" i="18"/>
  <c r="J236" i="18"/>
  <c r="J251" i="18"/>
  <c r="K256" i="18"/>
  <c r="J305" i="18"/>
  <c r="J321" i="18"/>
  <c r="L349" i="18"/>
  <c r="K367" i="18"/>
  <c r="L375" i="18"/>
  <c r="J375" i="18"/>
  <c r="L383" i="18"/>
  <c r="K383" i="18"/>
  <c r="K391" i="18"/>
  <c r="K402" i="18"/>
  <c r="J402" i="18"/>
  <c r="J450" i="18"/>
  <c r="L497" i="18"/>
  <c r="J554" i="18"/>
  <c r="L554" i="18"/>
  <c r="J51" i="18"/>
  <c r="K64" i="18"/>
  <c r="J69" i="18"/>
  <c r="L81" i="18"/>
  <c r="L87" i="18"/>
  <c r="J105" i="18"/>
  <c r="K114" i="18"/>
  <c r="L134" i="18"/>
  <c r="J141" i="18"/>
  <c r="J147" i="18"/>
  <c r="L163" i="18"/>
  <c r="K194" i="18"/>
  <c r="J200" i="18"/>
  <c r="L205" i="18"/>
  <c r="L229" i="18"/>
  <c r="K236" i="18"/>
  <c r="L251" i="18"/>
  <c r="J263" i="18"/>
  <c r="J272" i="18"/>
  <c r="J284" i="18"/>
  <c r="K305" i="18"/>
  <c r="L336" i="18"/>
  <c r="L343" i="18"/>
  <c r="L359" i="18"/>
  <c r="K359" i="18"/>
  <c r="J383" i="18"/>
  <c r="L402" i="18"/>
  <c r="K450" i="18"/>
  <c r="J512" i="18"/>
  <c r="L545" i="18"/>
  <c r="K545" i="18"/>
  <c r="K554" i="18"/>
  <c r="K574" i="18"/>
  <c r="J574" i="18"/>
  <c r="K141" i="18"/>
  <c r="K273" i="18"/>
  <c r="L273" i="18"/>
  <c r="K300" i="18"/>
  <c r="L300" i="18"/>
  <c r="L462" i="18"/>
  <c r="K462" i="18"/>
  <c r="K512" i="18"/>
  <c r="J545" i="18"/>
  <c r="L574" i="18"/>
  <c r="K6" i="18"/>
  <c r="J32" i="18"/>
  <c r="J47" i="18"/>
  <c r="K82" i="18"/>
  <c r="K115" i="18"/>
  <c r="L170" i="18"/>
  <c r="J195" i="18"/>
  <c r="J201" i="18"/>
  <c r="L293" i="18"/>
  <c r="K293" i="18"/>
  <c r="J352" i="18"/>
  <c r="K352" i="18"/>
  <c r="L377" i="18"/>
  <c r="K377" i="18"/>
  <c r="K595" i="18"/>
  <c r="J595" i="18"/>
  <c r="L595" i="18"/>
  <c r="P15" i="5"/>
  <c r="P18" i="5" s="1"/>
  <c r="P20" i="5" s="1"/>
  <c r="L6" i="18"/>
  <c r="K13" i="18"/>
  <c r="K32" i="18"/>
  <c r="L39" i="18"/>
  <c r="K52" i="18"/>
  <c r="J59" i="18"/>
  <c r="J65" i="18"/>
  <c r="J89" i="18"/>
  <c r="L115" i="18"/>
  <c r="L122" i="18"/>
  <c r="K165" i="18"/>
  <c r="J177" i="18"/>
  <c r="J189" i="18"/>
  <c r="L201" i="18"/>
  <c r="K218" i="18"/>
  <c r="J224" i="18"/>
  <c r="K247" i="18"/>
  <c r="L252" i="18"/>
  <c r="J293" i="18"/>
  <c r="K307" i="18"/>
  <c r="L331" i="18"/>
  <c r="K344" i="18"/>
  <c r="L404" i="18"/>
  <c r="K414" i="18"/>
  <c r="J444" i="18"/>
  <c r="K444" i="18"/>
  <c r="L474" i="18"/>
  <c r="K474" i="18"/>
  <c r="J499" i="18"/>
  <c r="K606" i="18"/>
  <c r="J606" i="18"/>
  <c r="K59" i="18"/>
  <c r="L65" i="18"/>
  <c r="L89" i="18"/>
  <c r="L165" i="18"/>
  <c r="L177" i="18"/>
  <c r="L189" i="18"/>
  <c r="K224" i="18"/>
  <c r="K288" i="18"/>
  <c r="J288" i="18"/>
  <c r="L307" i="18"/>
  <c r="L362" i="18"/>
  <c r="J362" i="18"/>
  <c r="L414" i="18"/>
  <c r="L505" i="18"/>
  <c r="K505" i="18"/>
  <c r="L339" i="18"/>
  <c r="J339" i="18"/>
  <c r="K568" i="18"/>
  <c r="L568" i="18"/>
  <c r="J568" i="18"/>
  <c r="L14" i="18"/>
  <c r="L28" i="18"/>
  <c r="L34" i="18"/>
  <c r="L66" i="18"/>
  <c r="K79" i="18"/>
  <c r="J84" i="18"/>
  <c r="K90" i="18"/>
  <c r="J102" i="18"/>
  <c r="L117" i="18"/>
  <c r="J138" i="18"/>
  <c r="J144" i="18"/>
  <c r="K166" i="18"/>
  <c r="J185" i="18"/>
  <c r="J197" i="18"/>
  <c r="J203" i="18"/>
  <c r="K208" i="18"/>
  <c r="K248" i="18"/>
  <c r="J254" i="18"/>
  <c r="L260" i="18"/>
  <c r="K260" i="18"/>
  <c r="L281" i="18"/>
  <c r="K295" i="18"/>
  <c r="K302" i="18"/>
  <c r="J308" i="18"/>
  <c r="L325" i="18"/>
  <c r="K332" i="18"/>
  <c r="L347" i="18"/>
  <c r="K347" i="18"/>
  <c r="L372" i="18"/>
  <c r="L426" i="18"/>
  <c r="K456" i="18"/>
  <c r="J456" i="18"/>
  <c r="J493" i="18"/>
  <c r="K599" i="18"/>
  <c r="L599" i="18"/>
  <c r="K84" i="18"/>
  <c r="K102" i="18"/>
  <c r="K144" i="18"/>
  <c r="L185" i="18"/>
  <c r="K254" i="18"/>
  <c r="L295" i="18"/>
  <c r="J380" i="18"/>
  <c r="K487" i="18"/>
  <c r="L487" i="18"/>
  <c r="K524" i="18"/>
  <c r="J524" i="18"/>
  <c r="J560" i="18"/>
  <c r="L560" i="18"/>
  <c r="D8" i="2"/>
  <c r="J341" i="18"/>
  <c r="K341" i="18"/>
  <c r="K428" i="18"/>
  <c r="L428" i="18"/>
  <c r="K478" i="18"/>
  <c r="L478" i="18"/>
  <c r="J16" i="18"/>
  <c r="J44" i="18"/>
  <c r="K62" i="18"/>
  <c r="L80" i="18"/>
  <c r="L91" i="18"/>
  <c r="K96" i="18"/>
  <c r="K103" i="18"/>
  <c r="J132" i="18"/>
  <c r="L139" i="18"/>
  <c r="K162" i="18"/>
  <c r="L173" i="18"/>
  <c r="L193" i="18"/>
  <c r="K199" i="18"/>
  <c r="K221" i="18"/>
  <c r="K227" i="18"/>
  <c r="L235" i="18"/>
  <c r="J255" i="18"/>
  <c r="J261" i="18"/>
  <c r="K283" i="18"/>
  <c r="J290" i="18"/>
  <c r="J304" i="18"/>
  <c r="K304" i="18"/>
  <c r="L341" i="18"/>
  <c r="J348" i="18"/>
  <c r="K381" i="18"/>
  <c r="J381" i="18"/>
  <c r="L468" i="18"/>
  <c r="L488" i="18"/>
  <c r="L510" i="18"/>
  <c r="J510" i="18"/>
  <c r="K542" i="18"/>
  <c r="L646" i="18"/>
  <c r="L653" i="18"/>
  <c r="L682" i="18"/>
  <c r="L702" i="18"/>
  <c r="L733" i="18"/>
  <c r="K762" i="18"/>
  <c r="K769" i="18"/>
  <c r="L1233" i="18"/>
  <c r="L1270" i="18"/>
  <c r="J1750" i="18"/>
  <c r="K1750" i="18"/>
  <c r="J1794" i="18"/>
  <c r="L1794" i="18"/>
  <c r="K1794" i="18"/>
  <c r="J1810" i="18"/>
  <c r="L1810" i="18"/>
  <c r="L1899" i="18"/>
  <c r="K1899" i="18"/>
  <c r="L1990" i="18"/>
  <c r="J1990" i="18"/>
  <c r="J2516" i="18"/>
  <c r="L2516" i="18"/>
  <c r="K2516" i="18"/>
  <c r="J2851" i="18"/>
  <c r="L2851" i="18"/>
  <c r="K2851" i="18"/>
  <c r="J2917" i="18"/>
  <c r="K2917" i="18"/>
  <c r="K3324" i="18"/>
  <c r="L3324" i="18"/>
  <c r="K3625" i="18"/>
  <c r="J3625" i="18"/>
  <c r="L3625" i="18"/>
  <c r="J610" i="18"/>
  <c r="J631" i="18"/>
  <c r="K722" i="18"/>
  <c r="J729" i="18"/>
  <c r="K756" i="18"/>
  <c r="L801" i="18"/>
  <c r="J837" i="18"/>
  <c r="L860" i="18"/>
  <c r="J872" i="18"/>
  <c r="K878" i="18"/>
  <c r="K900" i="18"/>
  <c r="K927" i="18"/>
  <c r="J982" i="18"/>
  <c r="J1003" i="18"/>
  <c r="K1035" i="18"/>
  <c r="J1051" i="18"/>
  <c r="J1065" i="18"/>
  <c r="L1098" i="18"/>
  <c r="L1123" i="18"/>
  <c r="K1130" i="18"/>
  <c r="L1147" i="18"/>
  <c r="J1187" i="18"/>
  <c r="K1205" i="18"/>
  <c r="J1211" i="18"/>
  <c r="J1309" i="18"/>
  <c r="J1315" i="18"/>
  <c r="K1346" i="18"/>
  <c r="K1396" i="18"/>
  <c r="L1450" i="18"/>
  <c r="J1507" i="18"/>
  <c r="K1514" i="18"/>
  <c r="K1536" i="18"/>
  <c r="J1543" i="18"/>
  <c r="J1559" i="18"/>
  <c r="L1576" i="18"/>
  <c r="L1609" i="18"/>
  <c r="K1696" i="18"/>
  <c r="K1720" i="18"/>
  <c r="L1750" i="18"/>
  <c r="K1780" i="18"/>
  <c r="K1810" i="18"/>
  <c r="J1899" i="18"/>
  <c r="L2087" i="18"/>
  <c r="K2087" i="18"/>
  <c r="K2421" i="18"/>
  <c r="L2421" i="18"/>
  <c r="L2757" i="18"/>
  <c r="J2757" i="18"/>
  <c r="L575" i="18"/>
  <c r="L588" i="18"/>
  <c r="L610" i="18"/>
  <c r="K617" i="18"/>
  <c r="L631" i="18"/>
  <c r="L647" i="18"/>
  <c r="J654" i="18"/>
  <c r="L683" i="18"/>
  <c r="L703" i="18"/>
  <c r="L722" i="18"/>
  <c r="K729" i="18"/>
  <c r="K734" i="18"/>
  <c r="L749" i="18"/>
  <c r="J763" i="18"/>
  <c r="J784" i="18"/>
  <c r="J808" i="18"/>
  <c r="J824" i="18"/>
  <c r="K837" i="18"/>
  <c r="L866" i="18"/>
  <c r="L872" i="18"/>
  <c r="L878" i="18"/>
  <c r="K982" i="18"/>
  <c r="K1065" i="18"/>
  <c r="K1200" i="18"/>
  <c r="L1205" i="18"/>
  <c r="L1265" i="18"/>
  <c r="K1315" i="18"/>
  <c r="K1322" i="18"/>
  <c r="L1329" i="18"/>
  <c r="L1346" i="18"/>
  <c r="J1389" i="18"/>
  <c r="L1396" i="18"/>
  <c r="K1464" i="18"/>
  <c r="L1514" i="18"/>
  <c r="L1696" i="18"/>
  <c r="L1704" i="18"/>
  <c r="L1720" i="18"/>
  <c r="K1728" i="18"/>
  <c r="J1774" i="18"/>
  <c r="L1774" i="18"/>
  <c r="L1780" i="18"/>
  <c r="L1883" i="18"/>
  <c r="K1883" i="18"/>
  <c r="J1926" i="18"/>
  <c r="K1926" i="18"/>
  <c r="J1944" i="18"/>
  <c r="L1944" i="18"/>
  <c r="K1944" i="18"/>
  <c r="L2173" i="18"/>
  <c r="K2173" i="18"/>
  <c r="J2980" i="18"/>
  <c r="K2980" i="18"/>
  <c r="J3004" i="18"/>
  <c r="L3004" i="18"/>
  <c r="K3317" i="18"/>
  <c r="J3317" i="18"/>
  <c r="K3661" i="18"/>
  <c r="J3661" i="18"/>
  <c r="L3661" i="18"/>
  <c r="J498" i="18"/>
  <c r="K517" i="18"/>
  <c r="J541" i="18"/>
  <c r="L548" i="18"/>
  <c r="L555" i="18"/>
  <c r="L617" i="18"/>
  <c r="L624" i="18"/>
  <c r="K654" i="18"/>
  <c r="J678" i="18"/>
  <c r="K709" i="18"/>
  <c r="J717" i="18"/>
  <c r="L734" i="18"/>
  <c r="J742" i="18"/>
  <c r="J757" i="18"/>
  <c r="J802" i="18"/>
  <c r="K808" i="18"/>
  <c r="K852" i="18"/>
  <c r="K861" i="18"/>
  <c r="K886" i="18"/>
  <c r="K901" i="18"/>
  <c r="K921" i="18"/>
  <c r="J954" i="18"/>
  <c r="J991" i="18"/>
  <c r="K997" i="18"/>
  <c r="J1004" i="18"/>
  <c r="K1011" i="18"/>
  <c r="K1045" i="18"/>
  <c r="J1052" i="18"/>
  <c r="K1083" i="18"/>
  <c r="J1124" i="18"/>
  <c r="K1165" i="18"/>
  <c r="L1200" i="18"/>
  <c r="J1244" i="18"/>
  <c r="K1258" i="18"/>
  <c r="J1282" i="18"/>
  <c r="J1297" i="18"/>
  <c r="J1365" i="18"/>
  <c r="J1373" i="18"/>
  <c r="L1389" i="18"/>
  <c r="L1430" i="18"/>
  <c r="J1451" i="18"/>
  <c r="L1458" i="18"/>
  <c r="L1492" i="18"/>
  <c r="K1508" i="18"/>
  <c r="K1560" i="18"/>
  <c r="J1567" i="18"/>
  <c r="K1594" i="18"/>
  <c r="K1638" i="18"/>
  <c r="K1658" i="18"/>
  <c r="L1728" i="18"/>
  <c r="L1758" i="18"/>
  <c r="K1774" i="18"/>
  <c r="K1796" i="18"/>
  <c r="J1804" i="18"/>
  <c r="K1804" i="18"/>
  <c r="J1883" i="18"/>
  <c r="L1926" i="18"/>
  <c r="K2682" i="18"/>
  <c r="L2682" i="18"/>
  <c r="J2682" i="18"/>
  <c r="K2774" i="18"/>
  <c r="J2774" i="18"/>
  <c r="K3572" i="18"/>
  <c r="J3572" i="18"/>
  <c r="K3601" i="18"/>
  <c r="J3601" i="18"/>
  <c r="L3601" i="18"/>
  <c r="K3679" i="18"/>
  <c r="L3679" i="18"/>
  <c r="J1768" i="18"/>
  <c r="K1768" i="18"/>
  <c r="J1852" i="18"/>
  <c r="L1852" i="18"/>
  <c r="K1852" i="18"/>
  <c r="K2590" i="18"/>
  <c r="J2590" i="18"/>
  <c r="J3406" i="18"/>
  <c r="L3406" i="18"/>
  <c r="K3637" i="18"/>
  <c r="J3637" i="18"/>
  <c r="L3637" i="18"/>
  <c r="J618" i="18"/>
  <c r="J649" i="18"/>
  <c r="J705" i="18"/>
  <c r="J751" i="18"/>
  <c r="K765" i="18"/>
  <c r="J786" i="18"/>
  <c r="J838" i="18"/>
  <c r="L902" i="18"/>
  <c r="J918" i="18"/>
  <c r="K998" i="18"/>
  <c r="L1005" i="18"/>
  <c r="K1022" i="18"/>
  <c r="K1046" i="18"/>
  <c r="J1110" i="18"/>
  <c r="K1118" i="18"/>
  <c r="J1184" i="18"/>
  <c r="K1201" i="18"/>
  <c r="L1213" i="18"/>
  <c r="L1291" i="18"/>
  <c r="J1306" i="18"/>
  <c r="L1348" i="18"/>
  <c r="K1374" i="18"/>
  <c r="K1398" i="18"/>
  <c r="K1452" i="18"/>
  <c r="J1459" i="18"/>
  <c r="K1466" i="18"/>
  <c r="J1487" i="18"/>
  <c r="J1509" i="18"/>
  <c r="K1516" i="18"/>
  <c r="K1524" i="18"/>
  <c r="L1546" i="18"/>
  <c r="L1554" i="18"/>
  <c r="K1586" i="18"/>
  <c r="L1630" i="18"/>
  <c r="L1698" i="18"/>
  <c r="J1832" i="18"/>
  <c r="L1832" i="18"/>
  <c r="K1832" i="18"/>
  <c r="L1871" i="18"/>
  <c r="K1871" i="18"/>
  <c r="L2010" i="18"/>
  <c r="K2010" i="18"/>
  <c r="J2010" i="18"/>
  <c r="J2530" i="18"/>
  <c r="L2530" i="18"/>
  <c r="K2768" i="18"/>
  <c r="L2768" i="18"/>
  <c r="J2768" i="18"/>
  <c r="K2862" i="18"/>
  <c r="L2862" i="18"/>
  <c r="K3311" i="18"/>
  <c r="L3311" i="18"/>
  <c r="J3311" i="18"/>
  <c r="L612" i="18"/>
  <c r="K618" i="18"/>
  <c r="K649" i="18"/>
  <c r="K666" i="18"/>
  <c r="J685" i="18"/>
  <c r="J693" i="18"/>
  <c r="K705" i="18"/>
  <c r="K710" i="18"/>
  <c r="J718" i="18"/>
  <c r="L751" i="18"/>
  <c r="K758" i="18"/>
  <c r="J820" i="18"/>
  <c r="K854" i="18"/>
  <c r="J862" i="18"/>
  <c r="K888" i="18"/>
  <c r="K897" i="18"/>
  <c r="J910" i="18"/>
  <c r="L918" i="18"/>
  <c r="J931" i="18"/>
  <c r="J955" i="18"/>
  <c r="K961" i="18"/>
  <c r="J968" i="18"/>
  <c r="K985" i="18"/>
  <c r="J992" i="18"/>
  <c r="L998" i="18"/>
  <c r="L1022" i="18"/>
  <c r="L1046" i="18"/>
  <c r="J1101" i="18"/>
  <c r="L1110" i="18"/>
  <c r="L1118" i="18"/>
  <c r="J1125" i="18"/>
  <c r="L1134" i="18"/>
  <c r="K1150" i="18"/>
  <c r="J1160" i="18"/>
  <c r="K1184" i="18"/>
  <c r="J1190" i="18"/>
  <c r="L1201" i="18"/>
  <c r="J1221" i="18"/>
  <c r="J1245" i="18"/>
  <c r="J1253" i="18"/>
  <c r="K1260" i="18"/>
  <c r="J1268" i="18"/>
  <c r="K1306" i="18"/>
  <c r="J1317" i="18"/>
  <c r="J1383" i="18"/>
  <c r="L1398" i="18"/>
  <c r="K1408" i="18"/>
  <c r="K1424" i="18"/>
  <c r="L1466" i="18"/>
  <c r="L1474" i="18"/>
  <c r="J1503" i="18"/>
  <c r="L1516" i="18"/>
  <c r="K1532" i="18"/>
  <c r="K1562" i="18"/>
  <c r="K1579" i="18"/>
  <c r="L1596" i="18"/>
  <c r="L1605" i="18"/>
  <c r="L1613" i="18"/>
  <c r="K1621" i="18"/>
  <c r="K1738" i="18"/>
  <c r="K1776" i="18"/>
  <c r="K1790" i="18"/>
  <c r="J1814" i="18"/>
  <c r="L1814" i="18"/>
  <c r="J1871" i="18"/>
  <c r="J1894" i="18"/>
  <c r="L1894" i="18"/>
  <c r="K1894" i="18"/>
  <c r="J577" i="18"/>
  <c r="K685" i="18"/>
  <c r="K693" i="18"/>
  <c r="L718" i="18"/>
  <c r="J726" i="18"/>
  <c r="J775" i="18"/>
  <c r="K780" i="18"/>
  <c r="K820" i="18"/>
  <c r="K862" i="18"/>
  <c r="L897" i="18"/>
  <c r="K910" i="18"/>
  <c r="L955" i="18"/>
  <c r="L992" i="18"/>
  <c r="K1125" i="18"/>
  <c r="K1160" i="18"/>
  <c r="K1190" i="18"/>
  <c r="L1221" i="18"/>
  <c r="L1245" i="18"/>
  <c r="L1253" i="18"/>
  <c r="L1260" i="18"/>
  <c r="L1268" i="18"/>
  <c r="L1317" i="18"/>
  <c r="L1408" i="18"/>
  <c r="L1562" i="18"/>
  <c r="L1579" i="18"/>
  <c r="L1738" i="18"/>
  <c r="J1746" i="18"/>
  <c r="K1746" i="18"/>
  <c r="L1776" i="18"/>
  <c r="J1784" i="18"/>
  <c r="K1784" i="18"/>
  <c r="J1844" i="18"/>
  <c r="K1844" i="18"/>
  <c r="K2640" i="18"/>
  <c r="L2640" i="18"/>
  <c r="J559" i="18"/>
  <c r="J573" i="18"/>
  <c r="K577" i="18"/>
  <c r="J613" i="18"/>
  <c r="J636" i="18"/>
  <c r="J645" i="18"/>
  <c r="J667" i="18"/>
  <c r="J673" i="18"/>
  <c r="J681" i="18"/>
  <c r="J706" i="18"/>
  <c r="L726" i="18"/>
  <c r="J732" i="18"/>
  <c r="L738" i="18"/>
  <c r="L775" i="18"/>
  <c r="J805" i="18"/>
  <c r="K828" i="18"/>
  <c r="L870" i="18"/>
  <c r="J874" i="18"/>
  <c r="J919" i="18"/>
  <c r="K925" i="18"/>
  <c r="J932" i="18"/>
  <c r="K962" i="18"/>
  <c r="L969" i="18"/>
  <c r="L979" i="18"/>
  <c r="K999" i="18"/>
  <c r="K1023" i="18"/>
  <c r="K1047" i="18"/>
  <c r="L1063" i="18"/>
  <c r="L1111" i="18"/>
  <c r="K1119" i="18"/>
  <c r="L1197" i="18"/>
  <c r="J1202" i="18"/>
  <c r="K1334" i="18"/>
  <c r="L1369" i="18"/>
  <c r="K1384" i="18"/>
  <c r="L1393" i="18"/>
  <c r="K1418" i="18"/>
  <c r="J1475" i="18"/>
  <c r="L1482" i="18"/>
  <c r="L1504" i="18"/>
  <c r="J1511" i="18"/>
  <c r="J1533" i="18"/>
  <c r="K1540" i="18"/>
  <c r="K1548" i="18"/>
  <c r="K1556" i="18"/>
  <c r="L1588" i="18"/>
  <c r="L1632" i="18"/>
  <c r="L1692" i="18"/>
  <c r="L1716" i="18"/>
  <c r="K1732" i="18"/>
  <c r="L1746" i="18"/>
  <c r="K1762" i="18"/>
  <c r="L1806" i="18"/>
  <c r="K1834" i="18"/>
  <c r="J1856" i="18"/>
  <c r="L1856" i="18"/>
  <c r="K1856" i="18"/>
  <c r="L2063" i="18"/>
  <c r="J2063" i="18"/>
  <c r="L2278" i="18"/>
  <c r="K2278" i="18"/>
  <c r="K2702" i="18"/>
  <c r="J2702" i="18"/>
  <c r="L2817" i="18"/>
  <c r="K2817" i="18"/>
  <c r="J2817" i="18"/>
  <c r="J2991" i="18"/>
  <c r="L2991" i="18"/>
  <c r="J3017" i="18"/>
  <c r="K3017" i="18"/>
  <c r="K3613" i="18"/>
  <c r="J3613" i="18"/>
  <c r="L3613" i="18"/>
  <c r="L1732" i="18"/>
  <c r="L1762" i="18"/>
  <c r="L1770" i="18"/>
  <c r="K1792" i="18"/>
  <c r="J1800" i="18"/>
  <c r="L1800" i="18"/>
  <c r="J1881" i="18"/>
  <c r="L1881" i="18"/>
  <c r="K2763" i="18"/>
  <c r="J2763" i="18"/>
  <c r="L2763" i="18"/>
  <c r="L2785" i="18"/>
  <c r="K2785" i="18"/>
  <c r="K2801" i="18"/>
  <c r="L2801" i="18"/>
  <c r="J2923" i="18"/>
  <c r="L2923" i="18"/>
  <c r="K2923" i="18"/>
  <c r="L3462" i="18"/>
  <c r="K3462" i="18"/>
  <c r="K3649" i="18"/>
  <c r="J3649" i="18"/>
  <c r="L3649" i="18"/>
  <c r="L2036" i="18"/>
  <c r="K2036" i="18"/>
  <c r="J2036" i="18"/>
  <c r="L2056" i="18"/>
  <c r="K2056" i="18"/>
  <c r="L2352" i="18"/>
  <c r="K2352" i="18"/>
  <c r="K2873" i="18"/>
  <c r="L2873" i="18"/>
  <c r="K3589" i="18"/>
  <c r="J3589" i="18"/>
  <c r="L3589" i="18"/>
  <c r="K609" i="18"/>
  <c r="K630" i="18"/>
  <c r="J646" i="18"/>
  <c r="K653" i="18"/>
  <c r="J682" i="18"/>
  <c r="J702" i="18"/>
  <c r="K733" i="18"/>
  <c r="J762" i="18"/>
  <c r="J769" i="18"/>
  <c r="L836" i="18"/>
  <c r="L842" i="18"/>
  <c r="L871" i="18"/>
  <c r="K913" i="18"/>
  <c r="J920" i="18"/>
  <c r="L926" i="18"/>
  <c r="K963" i="18"/>
  <c r="L1034" i="18"/>
  <c r="L1058" i="18"/>
  <c r="L1064" i="18"/>
  <c r="K1105" i="18"/>
  <c r="L1137" i="18"/>
  <c r="L1146" i="18"/>
  <c r="K1198" i="18"/>
  <c r="K1210" i="18"/>
  <c r="J1233" i="18"/>
  <c r="L1256" i="18"/>
  <c r="K1270" i="18"/>
  <c r="J1295" i="18"/>
  <c r="J1302" i="18"/>
  <c r="L1308" i="18"/>
  <c r="J1314" i="18"/>
  <c r="L1345" i="18"/>
  <c r="L1362" i="18"/>
  <c r="L1434" i="18"/>
  <c r="K1456" i="18"/>
  <c r="L1490" i="18"/>
  <c r="L1498" i="18"/>
  <c r="L1506" i="18"/>
  <c r="L1528" i="18"/>
  <c r="J1535" i="18"/>
  <c r="L1564" i="18"/>
  <c r="L1600" i="18"/>
  <c r="L1608" i="18"/>
  <c r="L1625" i="18"/>
  <c r="L1686" i="18"/>
  <c r="L1702" i="18"/>
  <c r="L1710" i="18"/>
  <c r="L1726" i="18"/>
  <c r="L1740" i="18"/>
  <c r="L1756" i="18"/>
  <c r="J1764" i="18"/>
  <c r="K1764" i="18"/>
  <c r="L1786" i="18"/>
  <c r="L1826" i="18"/>
  <c r="L1906" i="18"/>
  <c r="L2889" i="18"/>
  <c r="K2889" i="18"/>
  <c r="J2889" i="18"/>
  <c r="L3551" i="18"/>
  <c r="J3573" i="18"/>
  <c r="J3319" i="18"/>
  <c r="K3464" i="18"/>
  <c r="K3473" i="18"/>
  <c r="K3482" i="18"/>
  <c r="K3681" i="18"/>
  <c r="J1986" i="18"/>
  <c r="J2012" i="18"/>
  <c r="J2038" i="18"/>
  <c r="K2045" i="18"/>
  <c r="J2051" i="18"/>
  <c r="K2081" i="18"/>
  <c r="J2089" i="18"/>
  <c r="J2097" i="18"/>
  <c r="J2105" i="18"/>
  <c r="K2149" i="18"/>
  <c r="J2175" i="18"/>
  <c r="J2193" i="18"/>
  <c r="K2376" i="18"/>
  <c r="L2432" i="18"/>
  <c r="K2518" i="18"/>
  <c r="K2532" i="18"/>
  <c r="K2552" i="18"/>
  <c r="L2567" i="18"/>
  <c r="L2577" i="18"/>
  <c r="L2593" i="18"/>
  <c r="J2629" i="18"/>
  <c r="K2803" i="18"/>
  <c r="L2814" i="18"/>
  <c r="L2825" i="18"/>
  <c r="J2841" i="18"/>
  <c r="K2875" i="18"/>
  <c r="L2886" i="18"/>
  <c r="K2913" i="18"/>
  <c r="L2919" i="18"/>
  <c r="J3007" i="18"/>
  <c r="J3019" i="18"/>
  <c r="J3297" i="18"/>
  <c r="J3305" i="18"/>
  <c r="J3348" i="18"/>
  <c r="J3597" i="18"/>
  <c r="J3609" i="18"/>
  <c r="J3621" i="18"/>
  <c r="J3633" i="18"/>
  <c r="J3645" i="18"/>
  <c r="J3657" i="18"/>
  <c r="K3669" i="18"/>
  <c r="J3674" i="18"/>
  <c r="L3681" i="18"/>
  <c r="K3687" i="18"/>
  <c r="J3694" i="18"/>
  <c r="W8" i="23"/>
  <c r="J2425" i="18"/>
  <c r="L2518" i="18"/>
  <c r="L2526" i="18"/>
  <c r="L2552" i="18"/>
  <c r="L2616" i="18"/>
  <c r="K2629" i="18"/>
  <c r="L2642" i="18"/>
  <c r="J2650" i="18"/>
  <c r="J2685" i="18"/>
  <c r="J2698" i="18"/>
  <c r="K2713" i="18"/>
  <c r="K2727" i="18"/>
  <c r="L2732" i="18"/>
  <c r="L2738" i="18"/>
  <c r="K2749" i="18"/>
  <c r="L2760" i="18"/>
  <c r="J2781" i="18"/>
  <c r="J2787" i="18"/>
  <c r="J2792" i="18"/>
  <c r="J2798" i="18"/>
  <c r="L2803" i="18"/>
  <c r="K2809" i="18"/>
  <c r="L2820" i="18"/>
  <c r="K2841" i="18"/>
  <c r="J2864" i="18"/>
  <c r="J2870" i="18"/>
  <c r="L2875" i="18"/>
  <c r="K2881" i="18"/>
  <c r="K2907" i="18"/>
  <c r="L2913" i="18"/>
  <c r="L2988" i="18"/>
  <c r="K3001" i="18"/>
  <c r="L3019" i="18"/>
  <c r="K3049" i="18"/>
  <c r="K3146" i="18"/>
  <c r="K3281" i="18"/>
  <c r="L3348" i="18"/>
  <c r="K3410" i="18"/>
  <c r="K3575" i="18"/>
  <c r="J3591" i="18"/>
  <c r="K3597" i="18"/>
  <c r="J3603" i="18"/>
  <c r="K3609" i="18"/>
  <c r="J3615" i="18"/>
  <c r="K3621" i="18"/>
  <c r="J3627" i="18"/>
  <c r="K3633" i="18"/>
  <c r="J3639" i="18"/>
  <c r="K3645" i="18"/>
  <c r="J3651" i="18"/>
  <c r="K3657" i="18"/>
  <c r="J3663" i="18"/>
  <c r="L3669" i="18"/>
  <c r="K3694" i="18"/>
  <c r="P22" i="22"/>
  <c r="K1909" i="18"/>
  <c r="J1980" i="18"/>
  <c r="J2000" i="18"/>
  <c r="K2006" i="18"/>
  <c r="J2026" i="18"/>
  <c r="J2052" i="18"/>
  <c r="K2068" i="18"/>
  <c r="J2090" i="18"/>
  <c r="J2098" i="18"/>
  <c r="J2169" i="18"/>
  <c r="K2300" i="18"/>
  <c r="K2316" i="18"/>
  <c r="K2388" i="18"/>
  <c r="K2425" i="18"/>
  <c r="J2433" i="18"/>
  <c r="J2451" i="18"/>
  <c r="K2543" i="18"/>
  <c r="K2578" i="18"/>
  <c r="J2594" i="18"/>
  <c r="J2657" i="18"/>
  <c r="L2685" i="18"/>
  <c r="J2707" i="18"/>
  <c r="L2713" i="18"/>
  <c r="L2720" i="18"/>
  <c r="K2755" i="18"/>
  <c r="L2766" i="18"/>
  <c r="K2787" i="18"/>
  <c r="L2792" i="18"/>
  <c r="J2815" i="18"/>
  <c r="L2826" i="18"/>
  <c r="J2832" i="18"/>
  <c r="J2853" i="18"/>
  <c r="J2859" i="18"/>
  <c r="L2864" i="18"/>
  <c r="J2887" i="18"/>
  <c r="K2920" i="18"/>
  <c r="K2927" i="18"/>
  <c r="L3001" i="18"/>
  <c r="L3575" i="18"/>
  <c r="J3675" i="18"/>
  <c r="J3682" i="18"/>
  <c r="G5" i="24"/>
  <c r="L1840" i="18"/>
  <c r="J1898" i="18"/>
  <c r="J1927" i="18"/>
  <c r="J1994" i="18"/>
  <c r="K2000" i="18"/>
  <c r="J2020" i="18"/>
  <c r="J2040" i="18"/>
  <c r="J2047" i="18"/>
  <c r="J2060" i="18"/>
  <c r="K2076" i="18"/>
  <c r="J2114" i="18"/>
  <c r="J2120" i="18"/>
  <c r="J2126" i="18"/>
  <c r="K2161" i="18"/>
  <c r="J2186" i="18"/>
  <c r="K2308" i="18"/>
  <c r="K2358" i="18"/>
  <c r="K2418" i="18"/>
  <c r="J2443" i="18"/>
  <c r="L2578" i="18"/>
  <c r="K2587" i="18"/>
  <c r="J2601" i="18"/>
  <c r="L2609" i="18"/>
  <c r="J2637" i="18"/>
  <c r="K2651" i="18"/>
  <c r="J2665" i="18"/>
  <c r="J2678" i="18"/>
  <c r="K2707" i="18"/>
  <c r="J2739" i="18"/>
  <c r="J2744" i="18"/>
  <c r="J2750" i="18"/>
  <c r="L2755" i="18"/>
  <c r="K2761" i="18"/>
  <c r="L2777" i="18"/>
  <c r="J2799" i="18"/>
  <c r="J2804" i="18"/>
  <c r="J2810" i="18"/>
  <c r="K2815" i="18"/>
  <c r="K2821" i="18"/>
  <c r="L2832" i="18"/>
  <c r="K2859" i="18"/>
  <c r="J2871" i="18"/>
  <c r="J2876" i="18"/>
  <c r="J2882" i="18"/>
  <c r="K2887" i="18"/>
  <c r="J2894" i="18"/>
  <c r="J2908" i="18"/>
  <c r="K2914" i="18"/>
  <c r="K2969" i="18"/>
  <c r="K2977" i="18"/>
  <c r="K2984" i="18"/>
  <c r="K2989" i="18"/>
  <c r="K2997" i="18"/>
  <c r="K3014" i="18"/>
  <c r="K3041" i="18"/>
  <c r="K3269" i="18"/>
  <c r="J3307" i="18"/>
  <c r="J3315" i="18"/>
  <c r="K3467" i="18"/>
  <c r="K3476" i="18"/>
  <c r="K3485" i="18"/>
  <c r="K3494" i="18"/>
  <c r="K3503" i="18"/>
  <c r="K3512" i="18"/>
  <c r="K3521" i="18"/>
  <c r="K1898" i="18"/>
  <c r="K1994" i="18"/>
  <c r="K2040" i="18"/>
  <c r="K2047" i="18"/>
  <c r="L2587" i="18"/>
  <c r="L2601" i="18"/>
  <c r="L2637" i="18"/>
  <c r="K2739" i="18"/>
  <c r="L2744" i="18"/>
  <c r="K2799" i="18"/>
  <c r="L2804" i="18"/>
  <c r="L2810" i="18"/>
  <c r="V11" i="23"/>
  <c r="R34" i="23" s="1"/>
  <c r="K1782" i="18"/>
  <c r="K1808" i="18"/>
  <c r="L1850" i="18"/>
  <c r="K1893" i="18"/>
  <c r="J1982" i="18"/>
  <c r="J2077" i="18"/>
  <c r="K2115" i="18"/>
  <c r="K2121" i="18"/>
  <c r="K2127" i="18"/>
  <c r="J2162" i="18"/>
  <c r="J2187" i="18"/>
  <c r="K2284" i="18"/>
  <c r="K2370" i="18"/>
  <c r="K2419" i="18"/>
  <c r="L2426" i="18"/>
  <c r="J2610" i="18"/>
  <c r="L2618" i="18"/>
  <c r="K2645" i="18"/>
  <c r="L2652" i="18"/>
  <c r="J2666" i="18"/>
  <c r="K2729" i="18"/>
  <c r="J2756" i="18"/>
  <c r="J2762" i="18"/>
  <c r="L2778" i="18"/>
  <c r="J2784" i="18"/>
  <c r="J2816" i="18"/>
  <c r="J2822" i="18"/>
  <c r="K2833" i="18"/>
  <c r="L2844" i="18"/>
  <c r="J2888" i="18"/>
  <c r="L2915" i="18"/>
  <c r="K2985" i="18"/>
  <c r="L3015" i="18"/>
  <c r="K3432" i="18"/>
  <c r="K3460" i="18"/>
  <c r="U10" i="23"/>
  <c r="U29" i="23" s="1"/>
  <c r="J3549" i="18"/>
  <c r="L3562" i="18"/>
  <c r="L3571" i="18"/>
  <c r="J3672" i="18"/>
  <c r="K3678" i="18"/>
  <c r="K3691" i="18"/>
  <c r="J3696" i="18"/>
  <c r="K1976" i="18"/>
  <c r="K2016" i="18"/>
  <c r="K2042" i="18"/>
  <c r="K2653" i="18"/>
  <c r="L2689" i="18"/>
  <c r="K2717" i="18"/>
  <c r="L2736" i="18"/>
  <c r="L2779" i="18"/>
  <c r="K2823" i="18"/>
  <c r="L2828" i="18"/>
  <c r="L2834" i="18"/>
  <c r="L2999" i="18"/>
  <c r="L3264" i="18"/>
  <c r="U11" i="21"/>
  <c r="J1970" i="18"/>
  <c r="J1984" i="18"/>
  <c r="J2004" i="18"/>
  <c r="J2030" i="18"/>
  <c r="J2072" i="18"/>
  <c r="J2080" i="18"/>
  <c r="K2111" i="18"/>
  <c r="K2117" i="18"/>
  <c r="K2123" i="18"/>
  <c r="K2129" i="18"/>
  <c r="J2157" i="18"/>
  <c r="K2286" i="18"/>
  <c r="K2296" i="18"/>
  <c r="K2322" i="18"/>
  <c r="K2394" i="18"/>
  <c r="K2413" i="18"/>
  <c r="L2523" i="18"/>
  <c r="L2565" i="18"/>
  <c r="J2598" i="18"/>
  <c r="J2613" i="18"/>
  <c r="J2634" i="18"/>
  <c r="J2661" i="18"/>
  <c r="L2676" i="18"/>
  <c r="K2711" i="18"/>
  <c r="K2725" i="18"/>
  <c r="K2731" i="18"/>
  <c r="L2742" i="18"/>
  <c r="L2796" i="18"/>
  <c r="J2840" i="18"/>
  <c r="J2846" i="18"/>
  <c r="K2857" i="18"/>
  <c r="L2868" i="18"/>
  <c r="K2965" i="18"/>
  <c r="K2973" i="18"/>
  <c r="K2987" i="18"/>
  <c r="K3025" i="18"/>
  <c r="J3272" i="18"/>
  <c r="L3279" i="18"/>
  <c r="J3295" i="18"/>
  <c r="K3551" i="18"/>
  <c r="L3564" i="18"/>
  <c r="L3580" i="18"/>
  <c r="L10" i="12"/>
  <c r="E24" i="14"/>
  <c r="E29" i="14" s="1"/>
  <c r="E28" i="14"/>
  <c r="G28" i="14"/>
  <c r="D28" i="14"/>
  <c r="H28" i="14"/>
  <c r="F28" i="14"/>
  <c r="B13" i="6"/>
  <c r="M11" i="6"/>
  <c r="D7" i="2"/>
  <c r="L41" i="18"/>
  <c r="L53" i="18"/>
  <c r="L71" i="18"/>
  <c r="L153" i="18"/>
  <c r="L191" i="18"/>
  <c r="L233" i="18"/>
  <c r="L329" i="18"/>
  <c r="L398" i="18"/>
  <c r="L557" i="18"/>
  <c r="J557" i="18"/>
  <c r="L635" i="18"/>
  <c r="J642" i="18"/>
  <c r="J660" i="18"/>
  <c r="L553" i="18"/>
  <c r="J553" i="18"/>
  <c r="K557" i="18"/>
  <c r="L569" i="18"/>
  <c r="K569" i="18"/>
  <c r="K587" i="18"/>
  <c r="L587" i="18"/>
  <c r="K594" i="18"/>
  <c r="K623" i="18"/>
  <c r="L623" i="18"/>
  <c r="L660" i="18"/>
  <c r="J42" i="18"/>
  <c r="K47" i="18"/>
  <c r="K50" i="18"/>
  <c r="J54" i="18"/>
  <c r="L57" i="18"/>
  <c r="J72" i="18"/>
  <c r="K85" i="18"/>
  <c r="K105" i="18"/>
  <c r="J111" i="18"/>
  <c r="J116" i="18"/>
  <c r="L125" i="18"/>
  <c r="J135" i="18"/>
  <c r="J150" i="18"/>
  <c r="L169" i="18"/>
  <c r="J174" i="18"/>
  <c r="L192" i="18"/>
  <c r="K197" i="18"/>
  <c r="K206" i="18"/>
  <c r="L211" i="18"/>
  <c r="J225" i="18"/>
  <c r="K239" i="18"/>
  <c r="L253" i="18"/>
  <c r="K263" i="18"/>
  <c r="K272" i="18"/>
  <c r="L277" i="18"/>
  <c r="J287" i="18"/>
  <c r="J291" i="18"/>
  <c r="J296" i="18"/>
  <c r="J311" i="18"/>
  <c r="K320" i="18"/>
  <c r="K335" i="18"/>
  <c r="J345" i="18"/>
  <c r="J350" i="18"/>
  <c r="K355" i="18"/>
  <c r="J365" i="18"/>
  <c r="L369" i="18"/>
  <c r="K374" i="18"/>
  <c r="L379" i="18"/>
  <c r="J384" i="18"/>
  <c r="J389" i="18"/>
  <c r="J399" i="18"/>
  <c r="K420" i="18"/>
  <c r="K480" i="18"/>
  <c r="J486" i="18"/>
  <c r="J490" i="18"/>
  <c r="K510" i="18"/>
  <c r="J520" i="18"/>
  <c r="K530" i="18"/>
  <c r="J536" i="18"/>
  <c r="K547" i="18"/>
  <c r="L547" i="18"/>
  <c r="K553" i="18"/>
  <c r="J569" i="18"/>
  <c r="L594" i="18"/>
  <c r="L606" i="18"/>
  <c r="L630" i="18"/>
  <c r="K643" i="18"/>
  <c r="J643" i="18"/>
  <c r="K648" i="18"/>
  <c r="L661" i="18"/>
  <c r="K661" i="18"/>
  <c r="J661" i="18"/>
  <c r="J11" i="18"/>
  <c r="J27" i="18"/>
  <c r="L42" i="18"/>
  <c r="K54" i="18"/>
  <c r="J68" i="18"/>
  <c r="L72" i="18"/>
  <c r="L85" i="18"/>
  <c r="J90" i="18"/>
  <c r="K111" i="18"/>
  <c r="L116" i="18"/>
  <c r="K121" i="18"/>
  <c r="K135" i="18"/>
  <c r="K150" i="18"/>
  <c r="J155" i="18"/>
  <c r="K174" i="18"/>
  <c r="J183" i="18"/>
  <c r="J188" i="18"/>
  <c r="J216" i="18"/>
  <c r="L225" i="18"/>
  <c r="J230" i="18"/>
  <c r="K235" i="18"/>
  <c r="K244" i="18"/>
  <c r="J249" i="18"/>
  <c r="K259" i="18"/>
  <c r="K268" i="18"/>
  <c r="K287" i="18"/>
  <c r="K296" i="18"/>
  <c r="K311" i="18"/>
  <c r="K316" i="18"/>
  <c r="J326" i="18"/>
  <c r="K331" i="18"/>
  <c r="L345" i="18"/>
  <c r="K350" i="18"/>
  <c r="L355" i="18"/>
  <c r="L360" i="18"/>
  <c r="K365" i="18"/>
  <c r="L384" i="18"/>
  <c r="K389" i="18"/>
  <c r="J394" i="18"/>
  <c r="K399" i="18"/>
  <c r="K486" i="18"/>
  <c r="L490" i="18"/>
  <c r="J505" i="18"/>
  <c r="L520" i="18"/>
  <c r="K525" i="18"/>
  <c r="K536" i="18"/>
  <c r="J542" i="18"/>
  <c r="J547" i="18"/>
  <c r="L565" i="18"/>
  <c r="K565" i="18"/>
  <c r="J588" i="18"/>
  <c r="K607" i="18"/>
  <c r="J607" i="18"/>
  <c r="K612" i="18"/>
  <c r="J624" i="18"/>
  <c r="L643" i="18"/>
  <c r="L648" i="18"/>
  <c r="L744" i="18"/>
  <c r="K744" i="18"/>
  <c r="J744" i="18"/>
  <c r="K571" i="18"/>
  <c r="J571" i="18"/>
  <c r="L637" i="18"/>
  <c r="K637" i="18"/>
  <c r="K655" i="18"/>
  <c r="L655" i="18"/>
  <c r="J701" i="18"/>
  <c r="L701" i="18"/>
  <c r="K73" i="18"/>
  <c r="L86" i="18"/>
  <c r="L106" i="18"/>
  <c r="J117" i="18"/>
  <c r="K151" i="18"/>
  <c r="J156" i="18"/>
  <c r="J161" i="18"/>
  <c r="K175" i="18"/>
  <c r="K184" i="18"/>
  <c r="J240" i="18"/>
  <c r="J245" i="18"/>
  <c r="J264" i="18"/>
  <c r="J269" i="18"/>
  <c r="J297" i="18"/>
  <c r="J312" i="18"/>
  <c r="J317" i="18"/>
  <c r="J351" i="18"/>
  <c r="J356" i="18"/>
  <c r="L361" i="18"/>
  <c r="J371" i="18"/>
  <c r="L385" i="18"/>
  <c r="L395" i="18"/>
  <c r="J408" i="18"/>
  <c r="J481" i="18"/>
  <c r="K491" i="18"/>
  <c r="J511" i="18"/>
  <c r="J521" i="18"/>
  <c r="K532" i="18"/>
  <c r="L532" i="18"/>
  <c r="J548" i="18"/>
  <c r="L571" i="18"/>
  <c r="L589" i="18"/>
  <c r="J589" i="18"/>
  <c r="L601" i="18"/>
  <c r="K601" i="18"/>
  <c r="L625" i="18"/>
  <c r="J625" i="18"/>
  <c r="J637" i="18"/>
  <c r="J655" i="18"/>
  <c r="K670" i="18"/>
  <c r="L670" i="18"/>
  <c r="K701" i="18"/>
  <c r="L151" i="18"/>
  <c r="K156" i="18"/>
  <c r="L161" i="18"/>
  <c r="L175" i="18"/>
  <c r="L240" i="18"/>
  <c r="K245" i="18"/>
  <c r="L264" i="18"/>
  <c r="L297" i="18"/>
  <c r="L312" i="18"/>
  <c r="K356" i="18"/>
  <c r="K371" i="18"/>
  <c r="L422" i="18"/>
  <c r="J438" i="18"/>
  <c r="J462" i="18"/>
  <c r="J477" i="18"/>
  <c r="K481" i="18"/>
  <c r="J487" i="18"/>
  <c r="L491" i="18"/>
  <c r="K497" i="18"/>
  <c r="J517" i="18"/>
  <c r="K521" i="18"/>
  <c r="J532" i="18"/>
  <c r="L543" i="18"/>
  <c r="J566" i="18"/>
  <c r="K583" i="18"/>
  <c r="L583" i="18"/>
  <c r="K589" i="18"/>
  <c r="J601" i="18"/>
  <c r="K619" i="18"/>
  <c r="L619" i="18"/>
  <c r="K625" i="18"/>
  <c r="J665" i="18"/>
  <c r="K665" i="18"/>
  <c r="J670" i="18"/>
  <c r="J677" i="18"/>
  <c r="L677" i="18"/>
  <c r="L720" i="18"/>
  <c r="K720" i="18"/>
  <c r="J7" i="18"/>
  <c r="L22" i="18"/>
  <c r="J528" i="18"/>
  <c r="K528" i="18"/>
  <c r="L597" i="18"/>
  <c r="K597" i="18"/>
  <c r="L633" i="18"/>
  <c r="K633" i="18"/>
  <c r="L657" i="18"/>
  <c r="K657" i="18"/>
  <c r="J657" i="18"/>
  <c r="K714" i="18"/>
  <c r="J714" i="18"/>
  <c r="J13" i="18"/>
  <c r="J18" i="18"/>
  <c r="J29" i="18"/>
  <c r="K34" i="18"/>
  <c r="L40" i="18"/>
  <c r="L52" i="18"/>
  <c r="K74" i="18"/>
  <c r="J108" i="18"/>
  <c r="J114" i="18"/>
  <c r="J123" i="18"/>
  <c r="L127" i="18"/>
  <c r="K132" i="18"/>
  <c r="L142" i="18"/>
  <c r="L157" i="18"/>
  <c r="J162" i="18"/>
  <c r="J176" i="18"/>
  <c r="L180" i="18"/>
  <c r="J204" i="18"/>
  <c r="J209" i="18"/>
  <c r="L213" i="18"/>
  <c r="J218" i="18"/>
  <c r="K223" i="18"/>
  <c r="K232" i="18"/>
  <c r="L241" i="18"/>
  <c r="L265" i="18"/>
  <c r="J275" i="18"/>
  <c r="K284" i="18"/>
  <c r="K308" i="18"/>
  <c r="L313" i="18"/>
  <c r="J323" i="18"/>
  <c r="K328" i="18"/>
  <c r="J338" i="18"/>
  <c r="K343" i="18"/>
  <c r="J357" i="18"/>
  <c r="K362" i="18"/>
  <c r="L367" i="18"/>
  <c r="J372" i="18"/>
  <c r="J377" i="18"/>
  <c r="L381" i="18"/>
  <c r="K386" i="18"/>
  <c r="L391" i="18"/>
  <c r="K397" i="18"/>
  <c r="L416" i="18"/>
  <c r="J478" i="18"/>
  <c r="J492" i="18"/>
  <c r="K523" i="18"/>
  <c r="J523" i="18"/>
  <c r="L528" i="18"/>
  <c r="J533" i="18"/>
  <c r="J544" i="18"/>
  <c r="J549" i="18"/>
  <c r="K549" i="18"/>
  <c r="J597" i="18"/>
  <c r="J633" i="18"/>
  <c r="K658" i="18"/>
  <c r="J658" i="18"/>
  <c r="L671" i="18"/>
  <c r="K690" i="18"/>
  <c r="J690" i="18"/>
  <c r="K696" i="18"/>
  <c r="J696" i="18"/>
  <c r="L714" i="18"/>
  <c r="L721" i="18"/>
  <c r="K721" i="18"/>
  <c r="J721" i="18"/>
  <c r="K533" i="18"/>
  <c r="L544" i="18"/>
  <c r="K567" i="18"/>
  <c r="L567" i="18"/>
  <c r="L585" i="18"/>
  <c r="J585" i="18"/>
  <c r="K598" i="18"/>
  <c r="L598" i="18"/>
  <c r="L621" i="18"/>
  <c r="J621" i="18"/>
  <c r="K634" i="18"/>
  <c r="L634" i="18"/>
  <c r="J641" i="18"/>
  <c r="L641" i="18"/>
  <c r="K715" i="18"/>
  <c r="L715" i="18"/>
  <c r="J715" i="18"/>
  <c r="L748" i="18"/>
  <c r="J748" i="18"/>
  <c r="Q18" i="5"/>
  <c r="L23" i="18"/>
  <c r="J41" i="18"/>
  <c r="K46" i="18"/>
  <c r="J53" i="18"/>
  <c r="J56" i="18"/>
  <c r="J71" i="18"/>
  <c r="L79" i="18"/>
  <c r="L98" i="18"/>
  <c r="L103" i="18"/>
  <c r="J128" i="18"/>
  <c r="K133" i="18"/>
  <c r="K138" i="18"/>
  <c r="J143" i="18"/>
  <c r="J153" i="18"/>
  <c r="L158" i="18"/>
  <c r="L181" i="18"/>
  <c r="J191" i="18"/>
  <c r="K200" i="18"/>
  <c r="J228" i="18"/>
  <c r="J233" i="18"/>
  <c r="L237" i="18"/>
  <c r="J242" i="18"/>
  <c r="L247" i="18"/>
  <c r="L261" i="18"/>
  <c r="J266" i="18"/>
  <c r="K271" i="18"/>
  <c r="J285" i="18"/>
  <c r="K299" i="18"/>
  <c r="J309" i="18"/>
  <c r="J314" i="18"/>
  <c r="K319" i="18"/>
  <c r="J329" i="18"/>
  <c r="L333" i="18"/>
  <c r="L348" i="18"/>
  <c r="J363" i="18"/>
  <c r="J368" i="18"/>
  <c r="J387" i="18"/>
  <c r="J392" i="18"/>
  <c r="J398" i="18"/>
  <c r="L410" i="18"/>
  <c r="J484" i="18"/>
  <c r="K509" i="18"/>
  <c r="L518" i="18"/>
  <c r="J529" i="18"/>
  <c r="J556" i="18"/>
  <c r="J561" i="18"/>
  <c r="L561" i="18"/>
  <c r="K585" i="18"/>
  <c r="J593" i="18"/>
  <c r="K593" i="18"/>
  <c r="J598" i="18"/>
  <c r="J605" i="18"/>
  <c r="L605" i="18"/>
  <c r="K621" i="18"/>
  <c r="J629" i="18"/>
  <c r="K629" i="18"/>
  <c r="J634" i="18"/>
  <c r="K641" i="18"/>
  <c r="K659" i="18"/>
  <c r="L659" i="18"/>
  <c r="L666" i="18"/>
  <c r="J684" i="18"/>
  <c r="L684" i="18"/>
  <c r="K691" i="18"/>
  <c r="L691" i="18"/>
  <c r="J691" i="18"/>
  <c r="J6" i="15"/>
  <c r="K6" i="15" s="1"/>
  <c r="R18" i="5"/>
  <c r="L46" i="18"/>
  <c r="K56" i="18"/>
  <c r="L228" i="18"/>
  <c r="K242" i="18"/>
  <c r="K266" i="18"/>
  <c r="L271" i="18"/>
  <c r="L285" i="18"/>
  <c r="L309" i="18"/>
  <c r="K314" i="18"/>
  <c r="L319" i="18"/>
  <c r="K368" i="18"/>
  <c r="K392" i="18"/>
  <c r="L484" i="18"/>
  <c r="L509" i="18"/>
  <c r="K529" i="18"/>
  <c r="K535" i="18"/>
  <c r="J535" i="18"/>
  <c r="L556" i="18"/>
  <c r="K586" i="18"/>
  <c r="J586" i="18"/>
  <c r="K622" i="18"/>
  <c r="J622" i="18"/>
  <c r="K679" i="18"/>
  <c r="J679" i="18"/>
  <c r="J1225" i="18"/>
  <c r="L1225" i="18"/>
  <c r="J1249" i="18"/>
  <c r="L1249" i="18"/>
  <c r="J1338" i="18"/>
  <c r="L1338" i="18"/>
  <c r="K1338" i="18"/>
  <c r="J738" i="18"/>
  <c r="L756" i="18"/>
  <c r="L761" i="18"/>
  <c r="K770" i="18"/>
  <c r="J799" i="18"/>
  <c r="J809" i="18"/>
  <c r="J814" i="18"/>
  <c r="J825" i="18"/>
  <c r="K830" i="18"/>
  <c r="J846" i="18"/>
  <c r="J882" i="18"/>
  <c r="K891" i="18"/>
  <c r="K912" i="18"/>
  <c r="J922" i="18"/>
  <c r="J933" i="18"/>
  <c r="K938" i="18"/>
  <c r="K948" i="18"/>
  <c r="J958" i="18"/>
  <c r="J969" i="18"/>
  <c r="K974" i="18"/>
  <c r="K984" i="18"/>
  <c r="J994" i="18"/>
  <c r="J1005" i="18"/>
  <c r="J1016" i="18"/>
  <c r="K1021" i="18"/>
  <c r="J1027" i="18"/>
  <c r="J1038" i="18"/>
  <c r="J1053" i="18"/>
  <c r="K1070" i="18"/>
  <c r="K1081" i="18"/>
  <c r="L1087" i="18"/>
  <c r="J1122" i="18"/>
  <c r="J1126" i="18"/>
  <c r="L1149" i="18"/>
  <c r="L1162" i="18"/>
  <c r="K1167" i="18"/>
  <c r="K1225" i="18"/>
  <c r="K1237" i="18"/>
  <c r="K1249" i="18"/>
  <c r="K1257" i="18"/>
  <c r="L1257" i="18"/>
  <c r="J1324" i="18"/>
  <c r="K1324" i="18"/>
  <c r="J766" i="18"/>
  <c r="L770" i="18"/>
  <c r="J781" i="18"/>
  <c r="J787" i="18"/>
  <c r="L799" i="18"/>
  <c r="L809" i="18"/>
  <c r="K814" i="18"/>
  <c r="L830" i="18"/>
  <c r="K840" i="18"/>
  <c r="L846" i="18"/>
  <c r="J850" i="18"/>
  <c r="K866" i="18"/>
  <c r="K876" i="18"/>
  <c r="L882" i="18"/>
  <c r="J886" i="18"/>
  <c r="K902" i="18"/>
  <c r="J908" i="18"/>
  <c r="K922" i="18"/>
  <c r="L938" i="18"/>
  <c r="J944" i="18"/>
  <c r="K958" i="18"/>
  <c r="L974" i="18"/>
  <c r="J980" i="18"/>
  <c r="K994" i="18"/>
  <c r="L1016" i="18"/>
  <c r="L1027" i="18"/>
  <c r="K1032" i="18"/>
  <c r="L1038" i="18"/>
  <c r="J1042" i="18"/>
  <c r="K1053" i="18"/>
  <c r="K1059" i="18"/>
  <c r="L1070" i="18"/>
  <c r="J1076" i="18"/>
  <c r="K1093" i="18"/>
  <c r="L1099" i="18"/>
  <c r="L1122" i="18"/>
  <c r="J1134" i="18"/>
  <c r="J1138" i="18"/>
  <c r="L1167" i="18"/>
  <c r="J1174" i="18"/>
  <c r="L1237" i="18"/>
  <c r="J1358" i="18"/>
  <c r="L1358" i="18"/>
  <c r="K1358" i="18"/>
  <c r="L1168" i="18"/>
  <c r="J1168" i="18"/>
  <c r="L1280" i="18"/>
  <c r="K1280" i="18"/>
  <c r="J1280" i="18"/>
  <c r="L1286" i="18"/>
  <c r="J1286" i="18"/>
  <c r="K1333" i="18"/>
  <c r="L1333" i="18"/>
  <c r="J753" i="18"/>
  <c r="J777" i="18"/>
  <c r="J815" i="18"/>
  <c r="K841" i="18"/>
  <c r="J847" i="18"/>
  <c r="K877" i="18"/>
  <c r="J883" i="18"/>
  <c r="J930" i="18"/>
  <c r="K939" i="18"/>
  <c r="J966" i="18"/>
  <c r="K975" i="18"/>
  <c r="J1002" i="18"/>
  <c r="J1017" i="18"/>
  <c r="J1028" i="18"/>
  <c r="K1033" i="18"/>
  <c r="J1039" i="18"/>
  <c r="J1050" i="18"/>
  <c r="K1071" i="18"/>
  <c r="K1094" i="18"/>
  <c r="K1117" i="18"/>
  <c r="K1168" i="18"/>
  <c r="L1271" i="18"/>
  <c r="J1271" i="18"/>
  <c r="L1294" i="18"/>
  <c r="K1294" i="18"/>
  <c r="J1294" i="18"/>
  <c r="L1301" i="18"/>
  <c r="J1301" i="18"/>
  <c r="L725" i="18"/>
  <c r="J739" i="18"/>
  <c r="K753" i="18"/>
  <c r="J768" i="18"/>
  <c r="J772" i="18"/>
  <c r="K777" i="18"/>
  <c r="K782" i="18"/>
  <c r="L788" i="18"/>
  <c r="J801" i="18"/>
  <c r="J811" i="18"/>
  <c r="K815" i="18"/>
  <c r="J826" i="18"/>
  <c r="L847" i="18"/>
  <c r="J858" i="18"/>
  <c r="K867" i="18"/>
  <c r="L883" i="18"/>
  <c r="J894" i="18"/>
  <c r="K903" i="18"/>
  <c r="J909" i="18"/>
  <c r="K914" i="18"/>
  <c r="K924" i="18"/>
  <c r="L930" i="18"/>
  <c r="J934" i="18"/>
  <c r="J945" i="18"/>
  <c r="K950" i="18"/>
  <c r="K960" i="18"/>
  <c r="L966" i="18"/>
  <c r="J970" i="18"/>
  <c r="J981" i="18"/>
  <c r="K986" i="18"/>
  <c r="K996" i="18"/>
  <c r="L1002" i="18"/>
  <c r="J1006" i="18"/>
  <c r="K1017" i="18"/>
  <c r="L1028" i="18"/>
  <c r="L1039" i="18"/>
  <c r="K1044" i="18"/>
  <c r="L1050" i="18"/>
  <c r="J1054" i="18"/>
  <c r="J1077" i="18"/>
  <c r="L1094" i="18"/>
  <c r="L1100" i="18"/>
  <c r="K1106" i="18"/>
  <c r="J1112" i="18"/>
  <c r="K1129" i="18"/>
  <c r="L1135" i="18"/>
  <c r="J1164" i="18"/>
  <c r="L1217" i="18"/>
  <c r="K1217" i="18"/>
  <c r="K1228" i="18"/>
  <c r="K1234" i="18"/>
  <c r="K1252" i="18"/>
  <c r="L1258" i="18"/>
  <c r="K1272" i="18"/>
  <c r="J1272" i="18"/>
  <c r="J1281" i="18"/>
  <c r="K1301" i="18"/>
  <c r="L739" i="18"/>
  <c r="L811" i="18"/>
  <c r="K826" i="18"/>
  <c r="L858" i="18"/>
  <c r="L894" i="18"/>
  <c r="L914" i="18"/>
  <c r="K934" i="18"/>
  <c r="L950" i="18"/>
  <c r="K970" i="18"/>
  <c r="K981" i="18"/>
  <c r="L986" i="18"/>
  <c r="K1077" i="18"/>
  <c r="L1106" i="18"/>
  <c r="L1112" i="18"/>
  <c r="K1164" i="18"/>
  <c r="L1234" i="18"/>
  <c r="L1259" i="18"/>
  <c r="J1259" i="18"/>
  <c r="L1281" i="18"/>
  <c r="K1361" i="18"/>
  <c r="J1361" i="18"/>
  <c r="J1161" i="18"/>
  <c r="K1177" i="18"/>
  <c r="L1183" i="18"/>
  <c r="J1207" i="18"/>
  <c r="J1229" i="18"/>
  <c r="K1241" i="18"/>
  <c r="J1241" i="18"/>
  <c r="J1273" i="18"/>
  <c r="L1273" i="18"/>
  <c r="K1273" i="18"/>
  <c r="J745" i="18"/>
  <c r="J750" i="18"/>
  <c r="L754" i="18"/>
  <c r="L758" i="18"/>
  <c r="L763" i="18"/>
  <c r="K789" i="18"/>
  <c r="J796" i="18"/>
  <c r="L823" i="18"/>
  <c r="L848" i="18"/>
  <c r="K853" i="18"/>
  <c r="J859" i="18"/>
  <c r="L884" i="18"/>
  <c r="K889" i="18"/>
  <c r="J895" i="18"/>
  <c r="K915" i="18"/>
  <c r="L931" i="18"/>
  <c r="J942" i="18"/>
  <c r="K951" i="18"/>
  <c r="L967" i="18"/>
  <c r="J978" i="18"/>
  <c r="K987" i="18"/>
  <c r="L1003" i="18"/>
  <c r="K1008" i="18"/>
  <c r="L1014" i="18"/>
  <c r="J1018" i="18"/>
  <c r="K1029" i="18"/>
  <c r="L1040" i="18"/>
  <c r="L1051" i="18"/>
  <c r="J1074" i="18"/>
  <c r="K1101" i="18"/>
  <c r="K1107" i="18"/>
  <c r="J1113" i="18"/>
  <c r="L1130" i="18"/>
  <c r="L1136" i="18"/>
  <c r="K1142" i="18"/>
  <c r="J1148" i="18"/>
  <c r="K1161" i="18"/>
  <c r="L1177" i="18"/>
  <c r="J1188" i="18"/>
  <c r="J1193" i="18"/>
  <c r="K1207" i="18"/>
  <c r="K1212" i="18"/>
  <c r="J1212" i="18"/>
  <c r="J1223" i="18"/>
  <c r="L1229" i="18"/>
  <c r="J1235" i="18"/>
  <c r="L1241" i="18"/>
  <c r="L1247" i="18"/>
  <c r="J1247" i="18"/>
  <c r="L1296" i="18"/>
  <c r="J1296" i="18"/>
  <c r="L1303" i="18"/>
  <c r="K1303" i="18"/>
  <c r="J1303" i="18"/>
  <c r="K745" i="18"/>
  <c r="K750" i="18"/>
  <c r="L859" i="18"/>
  <c r="L895" i="18"/>
  <c r="L942" i="18"/>
  <c r="L978" i="18"/>
  <c r="L1074" i="18"/>
  <c r="K1113" i="18"/>
  <c r="L1142" i="18"/>
  <c r="L1148" i="18"/>
  <c r="K1188" i="18"/>
  <c r="K1193" i="18"/>
  <c r="L1208" i="18"/>
  <c r="K1208" i="18"/>
  <c r="J1086" i="18"/>
  <c r="J1090" i="18"/>
  <c r="K1131" i="18"/>
  <c r="J1137" i="18"/>
  <c r="J1208" i="18"/>
  <c r="K1224" i="18"/>
  <c r="K1248" i="18"/>
  <c r="J1261" i="18"/>
  <c r="K1261" i="18"/>
  <c r="J1304" i="18"/>
  <c r="K669" i="18"/>
  <c r="K673" i="18"/>
  <c r="L689" i="18"/>
  <c r="J703" i="18"/>
  <c r="L713" i="18"/>
  <c r="J727" i="18"/>
  <c r="L737" i="18"/>
  <c r="J760" i="18"/>
  <c r="J765" i="18"/>
  <c r="J790" i="18"/>
  <c r="J798" i="18"/>
  <c r="L824" i="18"/>
  <c r="K838" i="18"/>
  <c r="L854" i="18"/>
  <c r="J860" i="18"/>
  <c r="K874" i="18"/>
  <c r="L890" i="18"/>
  <c r="J896" i="18"/>
  <c r="J907" i="18"/>
  <c r="L932" i="18"/>
  <c r="K937" i="18"/>
  <c r="J943" i="18"/>
  <c r="L968" i="18"/>
  <c r="K973" i="18"/>
  <c r="J979" i="18"/>
  <c r="L1004" i="18"/>
  <c r="L1015" i="18"/>
  <c r="K1020" i="18"/>
  <c r="L1026" i="18"/>
  <c r="J1030" i="18"/>
  <c r="L1052" i="18"/>
  <c r="K1058" i="18"/>
  <c r="K1069" i="18"/>
  <c r="J1075" i="18"/>
  <c r="L1086" i="18"/>
  <c r="J1098" i="18"/>
  <c r="J1102" i="18"/>
  <c r="K1143" i="18"/>
  <c r="K1189" i="18"/>
  <c r="K1213" i="18"/>
  <c r="J1220" i="18"/>
  <c r="L1224" i="18"/>
  <c r="K1232" i="18"/>
  <c r="J1232" i="18"/>
  <c r="L1248" i="18"/>
  <c r="L1261" i="18"/>
  <c r="K1269" i="18"/>
  <c r="L1269" i="18"/>
  <c r="L1277" i="18"/>
  <c r="J1277" i="18"/>
  <c r="J1283" i="18"/>
  <c r="J1291" i="18"/>
  <c r="K1305" i="18"/>
  <c r="J1305" i="18"/>
  <c r="J1337" i="18"/>
  <c r="L1357" i="18"/>
  <c r="K1362" i="18"/>
  <c r="L1374" i="18"/>
  <c r="K1382" i="18"/>
  <c r="L1394" i="18"/>
  <c r="J1419" i="18"/>
  <c r="L1424" i="18"/>
  <c r="K1430" i="18"/>
  <c r="L1440" i="18"/>
  <c r="J1445" i="18"/>
  <c r="K1450" i="18"/>
  <c r="L1464" i="18"/>
  <c r="J1469" i="18"/>
  <c r="K1474" i="18"/>
  <c r="L1488" i="18"/>
  <c r="J1493" i="18"/>
  <c r="K1498" i="18"/>
  <c r="L1512" i="18"/>
  <c r="J1517" i="18"/>
  <c r="K1522" i="18"/>
  <c r="L1536" i="18"/>
  <c r="J1541" i="18"/>
  <c r="K1546" i="18"/>
  <c r="L1560" i="18"/>
  <c r="J1565" i="18"/>
  <c r="L1570" i="18"/>
  <c r="K1576" i="18"/>
  <c r="L1592" i="18"/>
  <c r="L1597" i="18"/>
  <c r="K1604" i="18"/>
  <c r="K1609" i="18"/>
  <c r="L1648" i="18"/>
  <c r="J1824" i="18"/>
  <c r="L1824" i="18"/>
  <c r="K1850" i="18"/>
  <c r="J1818" i="18"/>
  <c r="L1818" i="18"/>
  <c r="J1952" i="18"/>
  <c r="K1952" i="18"/>
  <c r="K1309" i="18"/>
  <c r="L1350" i="18"/>
  <c r="L1370" i="18"/>
  <c r="J1395" i="18"/>
  <c r="J1401" i="18"/>
  <c r="L1413" i="18"/>
  <c r="K1420" i="18"/>
  <c r="L1436" i="18"/>
  <c r="J1441" i="18"/>
  <c r="K1446" i="18"/>
  <c r="L1460" i="18"/>
  <c r="J1465" i="18"/>
  <c r="K1470" i="18"/>
  <c r="L1484" i="18"/>
  <c r="J1489" i="18"/>
  <c r="K1494" i="18"/>
  <c r="L1508" i="18"/>
  <c r="J1513" i="18"/>
  <c r="K1518" i="18"/>
  <c r="L1532" i="18"/>
  <c r="J1537" i="18"/>
  <c r="K1542" i="18"/>
  <c r="L1556" i="18"/>
  <c r="J1561" i="18"/>
  <c r="K1566" i="18"/>
  <c r="J1571" i="18"/>
  <c r="L1581" i="18"/>
  <c r="K1593" i="18"/>
  <c r="K1598" i="18"/>
  <c r="L1616" i="18"/>
  <c r="L1621" i="18"/>
  <c r="K1678" i="18"/>
  <c r="J1812" i="18"/>
  <c r="L1812" i="18"/>
  <c r="K1818" i="18"/>
  <c r="K1838" i="18"/>
  <c r="L1844" i="18"/>
  <c r="K1864" i="18"/>
  <c r="J1887" i="18"/>
  <c r="L1952" i="18"/>
  <c r="L1401" i="18"/>
  <c r="L1420" i="18"/>
  <c r="L1446" i="18"/>
  <c r="L1470" i="18"/>
  <c r="L1494" i="18"/>
  <c r="J1499" i="18"/>
  <c r="K1504" i="18"/>
  <c r="L1518" i="18"/>
  <c r="J1523" i="18"/>
  <c r="K1528" i="18"/>
  <c r="L1542" i="18"/>
  <c r="J1547" i="18"/>
  <c r="K1552" i="18"/>
  <c r="L1566" i="18"/>
  <c r="K1571" i="18"/>
  <c r="J1577" i="18"/>
  <c r="L1593" i="18"/>
  <c r="K1605" i="18"/>
  <c r="K1610" i="18"/>
  <c r="K1630" i="18"/>
  <c r="K1670" i="18"/>
  <c r="K1686" i="18"/>
  <c r="K1692" i="18"/>
  <c r="K1698" i="18"/>
  <c r="K1704" i="18"/>
  <c r="K1710" i="18"/>
  <c r="K1716" i="18"/>
  <c r="K1722" i="18"/>
  <c r="L1838" i="18"/>
  <c r="L1864" i="18"/>
  <c r="K1887" i="18"/>
  <c r="K1820" i="18"/>
  <c r="J1866" i="18"/>
  <c r="L1866" i="18"/>
  <c r="K1877" i="18"/>
  <c r="L1877" i="18"/>
  <c r="L1311" i="18"/>
  <c r="L1322" i="18"/>
  <c r="J1347" i="18"/>
  <c r="J1353" i="18"/>
  <c r="L1365" i="18"/>
  <c r="K1372" i="18"/>
  <c r="L1384" i="18"/>
  <c r="J1409" i="18"/>
  <c r="L1432" i="18"/>
  <c r="K1438" i="18"/>
  <c r="L1452" i="18"/>
  <c r="J1457" i="18"/>
  <c r="K1462" i="18"/>
  <c r="L1476" i="18"/>
  <c r="J1481" i="18"/>
  <c r="K1486" i="18"/>
  <c r="L1500" i="18"/>
  <c r="J1505" i="18"/>
  <c r="K1510" i="18"/>
  <c r="L1524" i="18"/>
  <c r="J1529" i="18"/>
  <c r="K1534" i="18"/>
  <c r="L1548" i="18"/>
  <c r="J1553" i="18"/>
  <c r="K1558" i="18"/>
  <c r="J1573" i="18"/>
  <c r="L1578" i="18"/>
  <c r="K1589" i="18"/>
  <c r="K1606" i="18"/>
  <c r="L1612" i="18"/>
  <c r="L1624" i="18"/>
  <c r="L1638" i="18"/>
  <c r="K1652" i="18"/>
  <c r="K1672" i="18"/>
  <c r="K1814" i="18"/>
  <c r="L1820" i="18"/>
  <c r="K1840" i="18"/>
  <c r="L1846" i="18"/>
  <c r="J1860" i="18"/>
  <c r="L1860" i="18"/>
  <c r="K1866" i="18"/>
  <c r="J1956" i="18"/>
  <c r="K1956" i="18"/>
  <c r="J1256" i="18"/>
  <c r="J1265" i="18"/>
  <c r="J1284" i="18"/>
  <c r="K1289" i="18"/>
  <c r="J1307" i="18"/>
  <c r="J1316" i="18"/>
  <c r="J1335" i="18"/>
  <c r="J1341" i="18"/>
  <c r="L1353" i="18"/>
  <c r="K1360" i="18"/>
  <c r="L1372" i="18"/>
  <c r="J1397" i="18"/>
  <c r="L1417" i="18"/>
  <c r="L1422" i="18"/>
  <c r="K1428" i="18"/>
  <c r="L1438" i="18"/>
  <c r="J1443" i="18"/>
  <c r="K1448" i="18"/>
  <c r="L1462" i="18"/>
  <c r="J1467" i="18"/>
  <c r="K1472" i="18"/>
  <c r="L1486" i="18"/>
  <c r="J1491" i="18"/>
  <c r="K1496" i="18"/>
  <c r="L1510" i="18"/>
  <c r="J1515" i="18"/>
  <c r="K1520" i="18"/>
  <c r="L1534" i="18"/>
  <c r="J1539" i="18"/>
  <c r="K1544" i="18"/>
  <c r="L1558" i="18"/>
  <c r="J1563" i="18"/>
  <c r="K1568" i="18"/>
  <c r="K1573" i="18"/>
  <c r="K1584" i="18"/>
  <c r="L1589" i="18"/>
  <c r="K1601" i="18"/>
  <c r="K1618" i="18"/>
  <c r="L1646" i="18"/>
  <c r="K1682" i="18"/>
  <c r="K1688" i="18"/>
  <c r="K1694" i="18"/>
  <c r="K1700" i="18"/>
  <c r="K1706" i="18"/>
  <c r="K1712" i="18"/>
  <c r="K1718" i="18"/>
  <c r="K1724" i="18"/>
  <c r="K1730" i="18"/>
  <c r="K1736" i="18"/>
  <c r="K1742" i="18"/>
  <c r="K1748" i="18"/>
  <c r="K1754" i="18"/>
  <c r="K1760" i="18"/>
  <c r="K1766" i="18"/>
  <c r="J1854" i="18"/>
  <c r="L1854" i="18"/>
  <c r="K1895" i="18"/>
  <c r="K1901" i="18"/>
  <c r="L1901" i="18"/>
  <c r="J1929" i="18"/>
  <c r="J1199" i="18"/>
  <c r="L1289" i="18"/>
  <c r="K1299" i="18"/>
  <c r="J1323" i="18"/>
  <c r="J1329" i="18"/>
  <c r="L1341" i="18"/>
  <c r="K1348" i="18"/>
  <c r="L1360" i="18"/>
  <c r="J1385" i="18"/>
  <c r="L1405" i="18"/>
  <c r="K1410" i="18"/>
  <c r="L1428" i="18"/>
  <c r="L1448" i="18"/>
  <c r="J1453" i="18"/>
  <c r="K1458" i="18"/>
  <c r="L1472" i="18"/>
  <c r="J1477" i="18"/>
  <c r="K1482" i="18"/>
  <c r="L1496" i="18"/>
  <c r="J1501" i="18"/>
  <c r="K1506" i="18"/>
  <c r="L1520" i="18"/>
  <c r="J1525" i="18"/>
  <c r="K1530" i="18"/>
  <c r="L1544" i="18"/>
  <c r="J1549" i="18"/>
  <c r="K1554" i="18"/>
  <c r="L1568" i="18"/>
  <c r="L1584" i="18"/>
  <c r="K1596" i="18"/>
  <c r="L1601" i="18"/>
  <c r="K1613" i="18"/>
  <c r="K1625" i="18"/>
  <c r="K1632" i="18"/>
  <c r="K1664" i="18"/>
  <c r="L1682" i="18"/>
  <c r="L1688" i="18"/>
  <c r="L1694" i="18"/>
  <c r="L1700" i="18"/>
  <c r="L1706" i="18"/>
  <c r="L1712" i="18"/>
  <c r="L1718" i="18"/>
  <c r="L1724" i="18"/>
  <c r="L1730" i="18"/>
  <c r="L1736" i="18"/>
  <c r="L1742" i="18"/>
  <c r="L1748" i="18"/>
  <c r="L1754" i="18"/>
  <c r="L1760" i="18"/>
  <c r="L1766" i="18"/>
  <c r="L1772" i="18"/>
  <c r="L1778" i="18"/>
  <c r="L1784" i="18"/>
  <c r="L1790" i="18"/>
  <c r="L1796" i="18"/>
  <c r="L1802" i="18"/>
  <c r="L1808" i="18"/>
  <c r="K1828" i="18"/>
  <c r="L1834" i="18"/>
  <c r="J1848" i="18"/>
  <c r="L1848" i="18"/>
  <c r="K1854" i="18"/>
  <c r="J1879" i="18"/>
  <c r="L1891" i="18"/>
  <c r="J1891" i="18"/>
  <c r="L1828" i="18"/>
  <c r="J1842" i="18"/>
  <c r="L1842" i="18"/>
  <c r="K1925" i="18"/>
  <c r="L1925" i="18"/>
  <c r="L1381" i="18"/>
  <c r="K1386" i="18"/>
  <c r="K1406" i="18"/>
  <c r="J1449" i="18"/>
  <c r="K1454" i="18"/>
  <c r="J1473" i="18"/>
  <c r="K1478" i="18"/>
  <c r="J1497" i="18"/>
  <c r="K1502" i="18"/>
  <c r="J1521" i="18"/>
  <c r="K1526" i="18"/>
  <c r="J1545" i="18"/>
  <c r="K1550" i="18"/>
  <c r="J1569" i="18"/>
  <c r="K1585" i="18"/>
  <c r="K1620" i="18"/>
  <c r="K1640" i="18"/>
  <c r="K1816" i="18"/>
  <c r="L1822" i="18"/>
  <c r="J1836" i="18"/>
  <c r="L1836" i="18"/>
  <c r="K1842" i="18"/>
  <c r="K1862" i="18"/>
  <c r="L1868" i="18"/>
  <c r="J1903" i="18"/>
  <c r="L1917" i="18"/>
  <c r="J1925" i="18"/>
  <c r="L1386" i="18"/>
  <c r="L1406" i="18"/>
  <c r="L1454" i="18"/>
  <c r="L1478" i="18"/>
  <c r="L1502" i="18"/>
  <c r="L1526" i="18"/>
  <c r="L1550" i="18"/>
  <c r="J1555" i="18"/>
  <c r="L1585" i="18"/>
  <c r="K1592" i="18"/>
  <c r="K1597" i="18"/>
  <c r="L1620" i="18"/>
  <c r="L1640" i="18"/>
  <c r="J1830" i="18"/>
  <c r="L1830" i="18"/>
  <c r="L1862" i="18"/>
  <c r="K1903" i="18"/>
  <c r="J1918" i="18"/>
  <c r="K1918" i="18"/>
  <c r="L2697" i="18"/>
  <c r="J2697" i="18"/>
  <c r="L2703" i="18"/>
  <c r="J2703" i="18"/>
  <c r="K2764" i="18"/>
  <c r="L2764" i="18"/>
  <c r="J2764" i="18"/>
  <c r="K3347" i="18"/>
  <c r="L3347" i="18"/>
  <c r="J3347" i="18"/>
  <c r="L3596" i="18"/>
  <c r="J3596" i="18"/>
  <c r="L3608" i="18"/>
  <c r="J3608" i="18"/>
  <c r="L3620" i="18"/>
  <c r="J3620" i="18"/>
  <c r="L3632" i="18"/>
  <c r="J3632" i="18"/>
  <c r="L3644" i="18"/>
  <c r="J3644" i="18"/>
  <c r="L3656" i="18"/>
  <c r="J3656" i="18"/>
  <c r="K2064" i="18"/>
  <c r="J2111" i="18"/>
  <c r="J2115" i="18"/>
  <c r="J2119" i="18"/>
  <c r="J2123" i="18"/>
  <c r="J2127" i="18"/>
  <c r="K2319" i="18"/>
  <c r="K2325" i="18"/>
  <c r="K2331" i="18"/>
  <c r="K2337" i="18"/>
  <c r="K2343" i="18"/>
  <c r="K2349" i="18"/>
  <c r="K2355" i="18"/>
  <c r="K2361" i="18"/>
  <c r="K2367" i="18"/>
  <c r="K2373" i="18"/>
  <c r="K2379" i="18"/>
  <c r="K2385" i="18"/>
  <c r="K2391" i="18"/>
  <c r="K2397" i="18"/>
  <c r="K2403" i="18"/>
  <c r="K2409" i="18"/>
  <c r="K2415" i="18"/>
  <c r="J2421" i="18"/>
  <c r="J2439" i="18"/>
  <c r="J2445" i="18"/>
  <c r="K2530" i="18"/>
  <c r="L2562" i="18"/>
  <c r="J2568" i="18"/>
  <c r="K2568" i="18"/>
  <c r="K2576" i="18"/>
  <c r="J2630" i="18"/>
  <c r="L2664" i="18"/>
  <c r="K2675" i="18"/>
  <c r="J2681" i="18"/>
  <c r="K2703" i="18"/>
  <c r="K2723" i="18"/>
  <c r="J2723" i="18"/>
  <c r="K2728" i="18"/>
  <c r="L2728" i="18"/>
  <c r="J2728" i="18"/>
  <c r="L2733" i="18"/>
  <c r="K2733" i="18"/>
  <c r="L2765" i="18"/>
  <c r="K2765" i="18"/>
  <c r="J2765" i="18"/>
  <c r="L2819" i="18"/>
  <c r="K2819" i="18"/>
  <c r="J2819" i="18"/>
  <c r="J2891" i="18"/>
  <c r="L2891" i="18"/>
  <c r="K2891" i="18"/>
  <c r="J2966" i="18"/>
  <c r="L2966" i="18"/>
  <c r="K2966" i="18"/>
  <c r="J2974" i="18"/>
  <c r="L2974" i="18"/>
  <c r="K2974" i="18"/>
  <c r="L2595" i="18"/>
  <c r="K2595" i="18"/>
  <c r="J2670" i="18"/>
  <c r="K2681" i="18"/>
  <c r="J2686" i="18"/>
  <c r="L2693" i="18"/>
  <c r="J2693" i="18"/>
  <c r="L2723" i="18"/>
  <c r="J2733" i="18"/>
  <c r="J2982" i="18"/>
  <c r="L2982" i="18"/>
  <c r="K2982" i="18"/>
  <c r="J2995" i="18"/>
  <c r="L2995" i="18"/>
  <c r="K2995" i="18"/>
  <c r="L3170" i="18"/>
  <c r="K3170" i="18"/>
  <c r="J3429" i="18"/>
  <c r="L3429" i="18"/>
  <c r="J2043" i="18"/>
  <c r="K2053" i="18"/>
  <c r="J2065" i="18"/>
  <c r="K2100" i="18"/>
  <c r="J2133" i="18"/>
  <c r="J2139" i="18"/>
  <c r="J2145" i="18"/>
  <c r="J2151" i="18"/>
  <c r="K2157" i="18"/>
  <c r="K2163" i="18"/>
  <c r="K2169" i="18"/>
  <c r="K2175" i="18"/>
  <c r="K2181" i="18"/>
  <c r="K2187" i="18"/>
  <c r="K2193" i="18"/>
  <c r="K2280" i="18"/>
  <c r="K2294" i="18"/>
  <c r="K2314" i="18"/>
  <c r="K2320" i="18"/>
  <c r="K2326" i="18"/>
  <c r="K2332" i="18"/>
  <c r="K2338" i="18"/>
  <c r="K2344" i="18"/>
  <c r="K2350" i="18"/>
  <c r="K2356" i="18"/>
  <c r="K2362" i="18"/>
  <c r="K2368" i="18"/>
  <c r="K2374" i="18"/>
  <c r="K2380" i="18"/>
  <c r="K2386" i="18"/>
  <c r="K2392" i="18"/>
  <c r="K2398" i="18"/>
  <c r="K2404" i="18"/>
  <c r="K2410" i="18"/>
  <c r="K2416" i="18"/>
  <c r="K2459" i="18"/>
  <c r="K2519" i="18"/>
  <c r="L2543" i="18"/>
  <c r="L2550" i="18"/>
  <c r="L2555" i="18"/>
  <c r="K2582" i="18"/>
  <c r="J2595" i="18"/>
  <c r="L2613" i="18"/>
  <c r="L2670" i="18"/>
  <c r="L2687" i="18"/>
  <c r="K2687" i="18"/>
  <c r="K2734" i="18"/>
  <c r="L2734" i="18"/>
  <c r="J2734" i="18"/>
  <c r="K2771" i="18"/>
  <c r="J2771" i="18"/>
  <c r="K2836" i="18"/>
  <c r="L2836" i="18"/>
  <c r="J2836" i="18"/>
  <c r="J2946" i="18"/>
  <c r="L2946" i="18"/>
  <c r="K2946" i="18"/>
  <c r="J2958" i="18"/>
  <c r="L2958" i="18"/>
  <c r="K2958" i="18"/>
  <c r="L2043" i="18"/>
  <c r="K2133" i="18"/>
  <c r="K2139" i="18"/>
  <c r="K2145" i="18"/>
  <c r="K2151" i="18"/>
  <c r="J2441" i="18"/>
  <c r="J2447" i="18"/>
  <c r="J2453" i="18"/>
  <c r="J2467" i="18"/>
  <c r="L2474" i="18"/>
  <c r="J2482" i="18"/>
  <c r="L2519" i="18"/>
  <c r="J2556" i="18"/>
  <c r="K2556" i="18"/>
  <c r="K2570" i="18"/>
  <c r="L2582" i="18"/>
  <c r="K2589" i="18"/>
  <c r="J2589" i="18"/>
  <c r="L2608" i="18"/>
  <c r="K2614" i="18"/>
  <c r="J2614" i="18"/>
  <c r="J2649" i="18"/>
  <c r="L2665" i="18"/>
  <c r="L2699" i="18"/>
  <c r="J2699" i="18"/>
  <c r="J2705" i="18"/>
  <c r="L2729" i="18"/>
  <c r="K2735" i="18"/>
  <c r="J2735" i="18"/>
  <c r="L2771" i="18"/>
  <c r="K2782" i="18"/>
  <c r="L2782" i="18"/>
  <c r="J2782" i="18"/>
  <c r="J3411" i="18"/>
  <c r="K3411" i="18"/>
  <c r="L3411" i="18"/>
  <c r="L1966" i="18"/>
  <c r="K1972" i="18"/>
  <c r="K1978" i="18"/>
  <c r="K1984" i="18"/>
  <c r="K1990" i="18"/>
  <c r="K1996" i="18"/>
  <c r="K2002" i="18"/>
  <c r="K2008" i="18"/>
  <c r="K2014" i="18"/>
  <c r="K2020" i="18"/>
  <c r="K2026" i="18"/>
  <c r="K2032" i="18"/>
  <c r="K2038" i="18"/>
  <c r="K2048" i="18"/>
  <c r="K2060" i="18"/>
  <c r="K2072" i="18"/>
  <c r="K2084" i="18"/>
  <c r="J2096" i="18"/>
  <c r="J2101" i="18"/>
  <c r="K2107" i="18"/>
  <c r="K2112" i="18"/>
  <c r="K2116" i="18"/>
  <c r="K2120" i="18"/>
  <c r="K2124" i="18"/>
  <c r="K2128" i="18"/>
  <c r="K2164" i="18"/>
  <c r="K2176" i="18"/>
  <c r="K2188" i="18"/>
  <c r="K2274" i="18"/>
  <c r="K2288" i="18"/>
  <c r="K2315" i="18"/>
  <c r="K2321" i="18"/>
  <c r="K2327" i="18"/>
  <c r="K2333" i="18"/>
  <c r="K2339" i="18"/>
  <c r="K2345" i="18"/>
  <c r="K2351" i="18"/>
  <c r="K2357" i="18"/>
  <c r="K2363" i="18"/>
  <c r="K2369" i="18"/>
  <c r="K2375" i="18"/>
  <c r="K2381" i="18"/>
  <c r="K2387" i="18"/>
  <c r="K2393" i="18"/>
  <c r="K2399" i="18"/>
  <c r="K2405" i="18"/>
  <c r="K2411" i="18"/>
  <c r="K2417" i="18"/>
  <c r="J2429" i="18"/>
  <c r="J2435" i="18"/>
  <c r="K2441" i="18"/>
  <c r="K2447" i="18"/>
  <c r="K2453" i="18"/>
  <c r="L2531" i="18"/>
  <c r="L2538" i="18"/>
  <c r="K2544" i="18"/>
  <c r="L2570" i="18"/>
  <c r="L2589" i="18"/>
  <c r="K2627" i="18"/>
  <c r="J2633" i="18"/>
  <c r="L2649" i="18"/>
  <c r="J2654" i="18"/>
  <c r="L2688" i="18"/>
  <c r="J2694" i="18"/>
  <c r="K2699" i="18"/>
  <c r="L2705" i="18"/>
  <c r="L2843" i="18"/>
  <c r="K2843" i="18"/>
  <c r="J2843" i="18"/>
  <c r="K3340" i="18"/>
  <c r="L3340" i="18"/>
  <c r="J3340" i="18"/>
  <c r="K3403" i="18"/>
  <c r="L3403" i="18"/>
  <c r="J3403" i="18"/>
  <c r="K2096" i="18"/>
  <c r="L2429" i="18"/>
  <c r="K2435" i="18"/>
  <c r="J2461" i="18"/>
  <c r="J2571" i="18"/>
  <c r="L2571" i="18"/>
  <c r="J2609" i="18"/>
  <c r="J2638" i="18"/>
  <c r="L2694" i="18"/>
  <c r="K2740" i="18"/>
  <c r="L2740" i="18"/>
  <c r="J2740" i="18"/>
  <c r="K2788" i="18"/>
  <c r="L2788" i="18"/>
  <c r="J2788" i="18"/>
  <c r="K3393" i="18"/>
  <c r="J3393" i="18"/>
  <c r="L3393" i="18"/>
  <c r="J2045" i="18"/>
  <c r="J2056" i="18"/>
  <c r="J2068" i="18"/>
  <c r="J2073" i="18"/>
  <c r="J2085" i="18"/>
  <c r="K2108" i="18"/>
  <c r="J2113" i="18"/>
  <c r="J2117" i="18"/>
  <c r="J2121" i="18"/>
  <c r="J2125" i="18"/>
  <c r="J2129" i="18"/>
  <c r="J2153" i="18"/>
  <c r="J2160" i="18"/>
  <c r="J2165" i="18"/>
  <c r="J2172" i="18"/>
  <c r="J2177" i="18"/>
  <c r="J2184" i="18"/>
  <c r="J2189" i="18"/>
  <c r="J2540" i="18"/>
  <c r="K2540" i="18"/>
  <c r="K2622" i="18"/>
  <c r="L2622" i="18"/>
  <c r="L2639" i="18"/>
  <c r="K2639" i="18"/>
  <c r="K2726" i="18"/>
  <c r="L2726" i="18"/>
  <c r="L2741" i="18"/>
  <c r="K2741" i="18"/>
  <c r="J2741" i="18"/>
  <c r="L2789" i="18"/>
  <c r="K2789" i="18"/>
  <c r="J2789" i="18"/>
  <c r="K2860" i="18"/>
  <c r="L2860" i="18"/>
  <c r="J2860" i="18"/>
  <c r="J2938" i="18"/>
  <c r="L2938" i="18"/>
  <c r="K2938" i="18"/>
  <c r="J2950" i="18"/>
  <c r="L2950" i="18"/>
  <c r="K2950" i="18"/>
  <c r="J2962" i="18"/>
  <c r="L2962" i="18"/>
  <c r="K2962" i="18"/>
  <c r="J2970" i="18"/>
  <c r="L2970" i="18"/>
  <c r="K2970" i="18"/>
  <c r="J2978" i="18"/>
  <c r="L2978" i="18"/>
  <c r="K2978" i="18"/>
  <c r="J2430" i="18"/>
  <c r="J2455" i="18"/>
  <c r="L2462" i="18"/>
  <c r="K2528" i="18"/>
  <c r="L2540" i="18"/>
  <c r="K2546" i="18"/>
  <c r="J2566" i="18"/>
  <c r="K2566" i="18"/>
  <c r="L2603" i="18"/>
  <c r="K2603" i="18"/>
  <c r="K2617" i="18"/>
  <c r="L2617" i="18"/>
  <c r="J2622" i="18"/>
  <c r="J2673" i="18"/>
  <c r="L2701" i="18"/>
  <c r="J2701" i="18"/>
  <c r="J2726" i="18"/>
  <c r="K3285" i="18"/>
  <c r="J3285" i="18"/>
  <c r="K1968" i="18"/>
  <c r="K1974" i="18"/>
  <c r="K1980" i="18"/>
  <c r="J2074" i="18"/>
  <c r="J2086" i="18"/>
  <c r="J2092" i="18"/>
  <c r="J2104" i="18"/>
  <c r="J2109" i="18"/>
  <c r="J2148" i="18"/>
  <c r="J2154" i="18"/>
  <c r="J2166" i="18"/>
  <c r="J2178" i="18"/>
  <c r="J2190" i="18"/>
  <c r="K2290" i="18"/>
  <c r="K2304" i="18"/>
  <c r="K2317" i="18"/>
  <c r="K2323" i="18"/>
  <c r="K2329" i="18"/>
  <c r="K2335" i="18"/>
  <c r="K2341" i="18"/>
  <c r="K2347" i="18"/>
  <c r="K2353" i="18"/>
  <c r="K2359" i="18"/>
  <c r="K2365" i="18"/>
  <c r="K2371" i="18"/>
  <c r="K2377" i="18"/>
  <c r="K2383" i="18"/>
  <c r="K2389" i="18"/>
  <c r="K2395" i="18"/>
  <c r="K2401" i="18"/>
  <c r="L2546" i="18"/>
  <c r="J2559" i="18"/>
  <c r="L2559" i="18"/>
  <c r="L2566" i="18"/>
  <c r="K2579" i="18"/>
  <c r="L2673" i="18"/>
  <c r="K2747" i="18"/>
  <c r="J2747" i="18"/>
  <c r="L2795" i="18"/>
  <c r="K2795" i="18"/>
  <c r="J2795" i="18"/>
  <c r="L2867" i="18"/>
  <c r="K2867" i="18"/>
  <c r="J2867" i="18"/>
  <c r="J2986" i="18"/>
  <c r="K2986" i="18"/>
  <c r="L2986" i="18"/>
  <c r="K3384" i="18"/>
  <c r="L3384" i="18"/>
  <c r="J3384" i="18"/>
  <c r="K2092" i="18"/>
  <c r="K2104" i="18"/>
  <c r="K2109" i="18"/>
  <c r="K2148" i="18"/>
  <c r="K2154" i="18"/>
  <c r="K2166" i="18"/>
  <c r="K2178" i="18"/>
  <c r="K2190" i="18"/>
  <c r="K2431" i="18"/>
  <c r="L2456" i="18"/>
  <c r="J2471" i="18"/>
  <c r="J2478" i="18"/>
  <c r="L2517" i="18"/>
  <c r="L2522" i="18"/>
  <c r="K2534" i="18"/>
  <c r="L2541" i="18"/>
  <c r="L2553" i="18"/>
  <c r="L2574" i="18"/>
  <c r="L2579" i="18"/>
  <c r="L2586" i="18"/>
  <c r="L2610" i="18"/>
  <c r="J2646" i="18"/>
  <c r="K2657" i="18"/>
  <c r="J2662" i="18"/>
  <c r="K2708" i="18"/>
  <c r="L2708" i="18"/>
  <c r="K2715" i="18"/>
  <c r="J2715" i="18"/>
  <c r="L2721" i="18"/>
  <c r="J2721" i="18"/>
  <c r="L2747" i="18"/>
  <c r="K2758" i="18"/>
  <c r="L2758" i="18"/>
  <c r="J2758" i="18"/>
  <c r="L3045" i="18"/>
  <c r="K3045" i="18"/>
  <c r="K3374" i="18"/>
  <c r="L3374" i="18"/>
  <c r="J3374" i="18"/>
  <c r="L1927" i="18"/>
  <c r="L1934" i="18"/>
  <c r="K2057" i="18"/>
  <c r="K2063" i="18"/>
  <c r="K2069" i="18"/>
  <c r="J2075" i="18"/>
  <c r="J2081" i="18"/>
  <c r="J2087" i="18"/>
  <c r="K2114" i="18"/>
  <c r="K2118" i="18"/>
  <c r="K2122" i="18"/>
  <c r="K2126" i="18"/>
  <c r="K2130" i="18"/>
  <c r="K2137" i="18"/>
  <c r="K2142" i="18"/>
  <c r="K2298" i="18"/>
  <c r="K2312" i="18"/>
  <c r="K2318" i="18"/>
  <c r="K2324" i="18"/>
  <c r="K2330" i="18"/>
  <c r="K2336" i="18"/>
  <c r="K2342" i="18"/>
  <c r="K2348" i="18"/>
  <c r="K2354" i="18"/>
  <c r="K2360" i="18"/>
  <c r="K2366" i="18"/>
  <c r="K2372" i="18"/>
  <c r="K2378" i="18"/>
  <c r="K2384" i="18"/>
  <c r="K2390" i="18"/>
  <c r="K2396" i="18"/>
  <c r="K2402" i="18"/>
  <c r="K2408" i="18"/>
  <c r="K2414" i="18"/>
  <c r="L2420" i="18"/>
  <c r="J2426" i="18"/>
  <c r="L2438" i="18"/>
  <c r="L2444" i="18"/>
  <c r="L2450" i="18"/>
  <c r="K2471" i="18"/>
  <c r="L2529" i="18"/>
  <c r="L2534" i="18"/>
  <c r="J2542" i="18"/>
  <c r="L2542" i="18"/>
  <c r="L2547" i="18"/>
  <c r="J2554" i="18"/>
  <c r="K2554" i="18"/>
  <c r="K2567" i="18"/>
  <c r="J2605" i="18"/>
  <c r="J2618" i="18"/>
  <c r="J2641" i="18"/>
  <c r="L2646" i="18"/>
  <c r="L2663" i="18"/>
  <c r="K2663" i="18"/>
  <c r="L2709" i="18"/>
  <c r="K2709" i="18"/>
  <c r="L2715" i="18"/>
  <c r="K2721" i="18"/>
  <c r="K2812" i="18"/>
  <c r="L2812" i="18"/>
  <c r="J2812" i="18"/>
  <c r="K2884" i="18"/>
  <c r="L2884" i="18"/>
  <c r="J2884" i="18"/>
  <c r="J2942" i="18"/>
  <c r="L2942" i="18"/>
  <c r="K2942" i="18"/>
  <c r="J2954" i="18"/>
  <c r="L2954" i="18"/>
  <c r="K2954" i="18"/>
  <c r="K3355" i="18"/>
  <c r="L3355" i="18"/>
  <c r="J3355" i="18"/>
  <c r="L2750" i="18"/>
  <c r="K2757" i="18"/>
  <c r="L2774" i="18"/>
  <c r="K2781" i="18"/>
  <c r="L2798" i="18"/>
  <c r="K2805" i="18"/>
  <c r="L2822" i="18"/>
  <c r="K2829" i="18"/>
  <c r="L2846" i="18"/>
  <c r="K2853" i="18"/>
  <c r="L2870" i="18"/>
  <c r="K2877" i="18"/>
  <c r="L2907" i="18"/>
  <c r="L2917" i="18"/>
  <c r="L2927" i="18"/>
  <c r="L2933" i="18"/>
  <c r="K3306" i="18"/>
  <c r="L3306" i="18"/>
  <c r="K3327" i="18"/>
  <c r="L3327" i="18"/>
  <c r="K3333" i="18"/>
  <c r="J3333" i="18"/>
  <c r="L3333" i="18"/>
  <c r="K3356" i="18"/>
  <c r="L3356" i="18"/>
  <c r="K3365" i="18"/>
  <c r="J3365" i="18"/>
  <c r="L3365" i="18"/>
  <c r="K3375" i="18"/>
  <c r="L3375" i="18"/>
  <c r="J3375" i="18"/>
  <c r="K3394" i="18"/>
  <c r="L3394" i="18"/>
  <c r="J3394" i="18"/>
  <c r="J3420" i="18"/>
  <c r="K3420" i="18"/>
  <c r="K3574" i="18"/>
  <c r="L3574" i="18"/>
  <c r="L3602" i="18"/>
  <c r="J3602" i="18"/>
  <c r="L2714" i="18"/>
  <c r="J2719" i="18"/>
  <c r="J2730" i="18"/>
  <c r="J2737" i="18"/>
  <c r="J2754" i="18"/>
  <c r="J2761" i="18"/>
  <c r="J2778" i="18"/>
  <c r="J2785" i="18"/>
  <c r="J2802" i="18"/>
  <c r="J2809" i="18"/>
  <c r="J2826" i="18"/>
  <c r="J2833" i="18"/>
  <c r="J2850" i="18"/>
  <c r="J2857" i="18"/>
  <c r="J2874" i="18"/>
  <c r="J2881" i="18"/>
  <c r="K2902" i="18"/>
  <c r="K2991" i="18"/>
  <c r="K3004" i="18"/>
  <c r="K3037" i="18"/>
  <c r="L3055" i="18"/>
  <c r="J3055" i="18"/>
  <c r="J3299" i="18"/>
  <c r="J3327" i="18"/>
  <c r="K3334" i="18"/>
  <c r="L3334" i="18"/>
  <c r="J3334" i="18"/>
  <c r="J3356" i="18"/>
  <c r="K3366" i="18"/>
  <c r="L3366" i="18"/>
  <c r="J3366" i="18"/>
  <c r="K3376" i="18"/>
  <c r="L3376" i="18"/>
  <c r="K3385" i="18"/>
  <c r="J3385" i="18"/>
  <c r="L3385" i="18"/>
  <c r="K3395" i="18"/>
  <c r="L3395" i="18"/>
  <c r="J3395" i="18"/>
  <c r="K3404" i="18"/>
  <c r="L3465" i="18"/>
  <c r="K3465" i="18"/>
  <c r="L3483" i="18"/>
  <c r="K3483" i="18"/>
  <c r="L3501" i="18"/>
  <c r="K3501" i="18"/>
  <c r="L3519" i="18"/>
  <c r="K3519" i="18"/>
  <c r="L3567" i="18"/>
  <c r="J3567" i="18"/>
  <c r="K3567" i="18"/>
  <c r="L3047" i="18"/>
  <c r="K3047" i="18"/>
  <c r="J3267" i="18"/>
  <c r="K3267" i="18"/>
  <c r="L3299" i="18"/>
  <c r="K3335" i="18"/>
  <c r="L3335" i="18"/>
  <c r="K3341" i="18"/>
  <c r="J3341" i="18"/>
  <c r="L3341" i="18"/>
  <c r="K3357" i="18"/>
  <c r="J3357" i="18"/>
  <c r="L3357" i="18"/>
  <c r="K3367" i="18"/>
  <c r="L3367" i="18"/>
  <c r="J3367" i="18"/>
  <c r="K3386" i="18"/>
  <c r="L3386" i="18"/>
  <c r="J3386" i="18"/>
  <c r="K3396" i="18"/>
  <c r="L3396" i="18"/>
  <c r="L3466" i="18"/>
  <c r="K3466" i="18"/>
  <c r="L3475" i="18"/>
  <c r="K3475" i="18"/>
  <c r="L3484" i="18"/>
  <c r="K3484" i="18"/>
  <c r="L3493" i="18"/>
  <c r="K3493" i="18"/>
  <c r="L3502" i="18"/>
  <c r="K3502" i="18"/>
  <c r="L3511" i="18"/>
  <c r="K3511" i="18"/>
  <c r="L3520" i="18"/>
  <c r="K3520" i="18"/>
  <c r="L3529" i="18"/>
  <c r="K3529" i="18"/>
  <c r="L3538" i="18"/>
  <c r="K3538" i="18"/>
  <c r="K3547" i="18"/>
  <c r="L3547" i="18"/>
  <c r="K3568" i="18"/>
  <c r="J3568" i="18"/>
  <c r="J2806" i="18"/>
  <c r="J2813" i="18"/>
  <c r="J2830" i="18"/>
  <c r="J2837" i="18"/>
  <c r="J2854" i="18"/>
  <c r="J2861" i="18"/>
  <c r="J2878" i="18"/>
  <c r="J2885" i="18"/>
  <c r="J2892" i="18"/>
  <c r="J2898" i="18"/>
  <c r="K2903" i="18"/>
  <c r="K2929" i="18"/>
  <c r="K2939" i="18"/>
  <c r="K2943" i="18"/>
  <c r="K2947" i="18"/>
  <c r="K2951" i="18"/>
  <c r="K2955" i="18"/>
  <c r="K2959" i="18"/>
  <c r="K2963" i="18"/>
  <c r="K2967" i="18"/>
  <c r="K2971" i="18"/>
  <c r="K2975" i="18"/>
  <c r="K2979" i="18"/>
  <c r="K2983" i="18"/>
  <c r="K2996" i="18"/>
  <c r="J3011" i="18"/>
  <c r="L3039" i="18"/>
  <c r="K3039" i="18"/>
  <c r="L3267" i="18"/>
  <c r="K3280" i="18"/>
  <c r="J3280" i="18"/>
  <c r="J3287" i="18"/>
  <c r="J3293" i="18"/>
  <c r="J3328" i="18"/>
  <c r="J3335" i="18"/>
  <c r="K3342" i="18"/>
  <c r="L3342" i="18"/>
  <c r="J3342" i="18"/>
  <c r="K3358" i="18"/>
  <c r="L3358" i="18"/>
  <c r="J3358" i="18"/>
  <c r="K3368" i="18"/>
  <c r="L3368" i="18"/>
  <c r="K3377" i="18"/>
  <c r="J3377" i="18"/>
  <c r="L3377" i="18"/>
  <c r="K3387" i="18"/>
  <c r="L3387" i="18"/>
  <c r="J3387" i="18"/>
  <c r="J3396" i="18"/>
  <c r="L3604" i="18"/>
  <c r="J3604" i="18"/>
  <c r="L3616" i="18"/>
  <c r="J3616" i="18"/>
  <c r="L3628" i="18"/>
  <c r="J3628" i="18"/>
  <c r="L3640" i="18"/>
  <c r="J3640" i="18"/>
  <c r="L3652" i="18"/>
  <c r="J3652" i="18"/>
  <c r="L3664" i="18"/>
  <c r="J3664" i="18"/>
  <c r="J2724" i="18"/>
  <c r="J2748" i="18"/>
  <c r="J2772" i="18"/>
  <c r="J2796" i="18"/>
  <c r="L2806" i="18"/>
  <c r="K2813" i="18"/>
  <c r="J2820" i="18"/>
  <c r="L2830" i="18"/>
  <c r="K2837" i="18"/>
  <c r="J2844" i="18"/>
  <c r="L2854" i="18"/>
  <c r="K2861" i="18"/>
  <c r="J2868" i="18"/>
  <c r="L2878" i="18"/>
  <c r="K2885" i="18"/>
  <c r="K2892" i="18"/>
  <c r="L2903" i="18"/>
  <c r="K2919" i="18"/>
  <c r="L2929" i="18"/>
  <c r="K2935" i="18"/>
  <c r="L2939" i="18"/>
  <c r="L2943" i="18"/>
  <c r="L2947" i="18"/>
  <c r="L2951" i="18"/>
  <c r="L2955" i="18"/>
  <c r="L2959" i="18"/>
  <c r="L2963" i="18"/>
  <c r="L2967" i="18"/>
  <c r="L2971" i="18"/>
  <c r="L2975" i="18"/>
  <c r="L2979" i="18"/>
  <c r="L2983" i="18"/>
  <c r="K2992" i="18"/>
  <c r="L2996" i="18"/>
  <c r="L3011" i="18"/>
  <c r="K3016" i="18"/>
  <c r="J3021" i="18"/>
  <c r="L3031" i="18"/>
  <c r="K3031" i="18"/>
  <c r="K3158" i="18"/>
  <c r="L3287" i="18"/>
  <c r="K3294" i="18"/>
  <c r="L3294" i="18"/>
  <c r="L3328" i="18"/>
  <c r="K3343" i="18"/>
  <c r="L3343" i="18"/>
  <c r="K3349" i="18"/>
  <c r="J3349" i="18"/>
  <c r="L3349" i="18"/>
  <c r="K3359" i="18"/>
  <c r="L3359" i="18"/>
  <c r="J3359" i="18"/>
  <c r="K3378" i="18"/>
  <c r="L3378" i="18"/>
  <c r="J3378" i="18"/>
  <c r="K3388" i="18"/>
  <c r="L3388" i="18"/>
  <c r="K3397" i="18"/>
  <c r="J3397" i="18"/>
  <c r="L3397" i="18"/>
  <c r="J3423" i="18"/>
  <c r="L3423" i="18"/>
  <c r="L3598" i="18"/>
  <c r="J3598" i="18"/>
  <c r="L3610" i="18"/>
  <c r="J3610" i="18"/>
  <c r="L2992" i="18"/>
  <c r="K3012" i="18"/>
  <c r="L3012" i="18"/>
  <c r="K3263" i="18"/>
  <c r="L3263" i="18"/>
  <c r="K3288" i="18"/>
  <c r="L3288" i="18"/>
  <c r="K3301" i="18"/>
  <c r="J3301" i="18"/>
  <c r="J3309" i="18"/>
  <c r="K3329" i="18"/>
  <c r="J3329" i="18"/>
  <c r="L3329" i="18"/>
  <c r="J3336" i="18"/>
  <c r="J3343" i="18"/>
  <c r="K3350" i="18"/>
  <c r="L3350" i="18"/>
  <c r="J3350" i="18"/>
  <c r="K3360" i="18"/>
  <c r="L3360" i="18"/>
  <c r="K3369" i="18"/>
  <c r="J3369" i="18"/>
  <c r="L3369" i="18"/>
  <c r="K3379" i="18"/>
  <c r="L3379" i="18"/>
  <c r="J3379" i="18"/>
  <c r="J3388" i="18"/>
  <c r="K3398" i="18"/>
  <c r="L3398" i="18"/>
  <c r="J3398" i="18"/>
  <c r="K3423" i="18"/>
  <c r="L3477" i="18"/>
  <c r="K3477" i="18"/>
  <c r="L3495" i="18"/>
  <c r="K3495" i="18"/>
  <c r="L3513" i="18"/>
  <c r="K3513" i="18"/>
  <c r="L3531" i="18"/>
  <c r="K3531" i="18"/>
  <c r="L3671" i="18"/>
  <c r="J3671" i="18"/>
  <c r="L3677" i="18"/>
  <c r="K3677" i="18"/>
  <c r="J3677" i="18"/>
  <c r="L3690" i="18"/>
  <c r="K3690" i="18"/>
  <c r="J3690" i="18"/>
  <c r="J2752" i="18"/>
  <c r="J2759" i="18"/>
  <c r="J2776" i="18"/>
  <c r="J2783" i="18"/>
  <c r="J2800" i="18"/>
  <c r="J2807" i="18"/>
  <c r="J2824" i="18"/>
  <c r="J2831" i="18"/>
  <c r="J2848" i="18"/>
  <c r="J2855" i="18"/>
  <c r="J2872" i="18"/>
  <c r="J2879" i="18"/>
  <c r="L2893" i="18"/>
  <c r="K2925" i="18"/>
  <c r="K2940" i="18"/>
  <c r="K2944" i="18"/>
  <c r="K2948" i="18"/>
  <c r="K2952" i="18"/>
  <c r="K2956" i="18"/>
  <c r="K2960" i="18"/>
  <c r="K2964" i="18"/>
  <c r="K2968" i="18"/>
  <c r="K2972" i="18"/>
  <c r="K2976" i="18"/>
  <c r="K3330" i="18"/>
  <c r="L3330" i="18"/>
  <c r="J3330" i="18"/>
  <c r="K3351" i="18"/>
  <c r="L3351" i="18"/>
  <c r="J3351" i="18"/>
  <c r="K3370" i="18"/>
  <c r="L3370" i="18"/>
  <c r="J3370" i="18"/>
  <c r="K3380" i="18"/>
  <c r="L3380" i="18"/>
  <c r="K3389" i="18"/>
  <c r="J3389" i="18"/>
  <c r="L3389" i="18"/>
  <c r="K3399" i="18"/>
  <c r="L3399" i="18"/>
  <c r="J3399" i="18"/>
  <c r="J3424" i="18"/>
  <c r="K3424" i="18"/>
  <c r="L3469" i="18"/>
  <c r="K3469" i="18"/>
  <c r="L3478" i="18"/>
  <c r="K3478" i="18"/>
  <c r="L3487" i="18"/>
  <c r="K3487" i="18"/>
  <c r="L3496" i="18"/>
  <c r="K3496" i="18"/>
  <c r="L3505" i="18"/>
  <c r="K3505" i="18"/>
  <c r="L3514" i="18"/>
  <c r="K3514" i="18"/>
  <c r="L3523" i="18"/>
  <c r="K3523" i="18"/>
  <c r="L3532" i="18"/>
  <c r="K3532" i="18"/>
  <c r="L3541" i="18"/>
  <c r="K3541" i="18"/>
  <c r="J2725" i="18"/>
  <c r="J2742" i="18"/>
  <c r="J2749" i="18"/>
  <c r="L2752" i="18"/>
  <c r="K2759" i="18"/>
  <c r="J2766" i="18"/>
  <c r="J2773" i="18"/>
  <c r="L2776" i="18"/>
  <c r="K2783" i="18"/>
  <c r="J2790" i="18"/>
  <c r="J2797" i="18"/>
  <c r="L2800" i="18"/>
  <c r="K2807" i="18"/>
  <c r="J2814" i="18"/>
  <c r="J2821" i="18"/>
  <c r="L2824" i="18"/>
  <c r="K2831" i="18"/>
  <c r="J2838" i="18"/>
  <c r="J2845" i="18"/>
  <c r="L2848" i="18"/>
  <c r="K2855" i="18"/>
  <c r="J2862" i="18"/>
  <c r="J2869" i="18"/>
  <c r="L2872" i="18"/>
  <c r="K2879" i="18"/>
  <c r="J2886" i="18"/>
  <c r="K2905" i="18"/>
  <c r="K2915" i="18"/>
  <c r="J2920" i="18"/>
  <c r="L2925" i="18"/>
  <c r="K2931" i="18"/>
  <c r="L2940" i="18"/>
  <c r="L2944" i="18"/>
  <c r="L2948" i="18"/>
  <c r="L2952" i="18"/>
  <c r="L2956" i="18"/>
  <c r="L2960" i="18"/>
  <c r="L2964" i="18"/>
  <c r="L2968" i="18"/>
  <c r="L2972" i="18"/>
  <c r="L2976" i="18"/>
  <c r="L2980" i="18"/>
  <c r="L2984" i="18"/>
  <c r="K2993" i="18"/>
  <c r="L2997" i="18"/>
  <c r="J3002" i="18"/>
  <c r="K3002" i="18"/>
  <c r="L3017" i="18"/>
  <c r="K3033" i="18"/>
  <c r="K3138" i="18"/>
  <c r="L3275" i="18"/>
  <c r="K3282" i="18"/>
  <c r="L3282" i="18"/>
  <c r="K3303" i="18"/>
  <c r="L3303" i="18"/>
  <c r="L3323" i="18"/>
  <c r="K3331" i="18"/>
  <c r="L3331" i="18"/>
  <c r="K3337" i="18"/>
  <c r="J3337" i="18"/>
  <c r="L3337" i="18"/>
  <c r="J3344" i="18"/>
  <c r="K3352" i="18"/>
  <c r="L3352" i="18"/>
  <c r="K3361" i="18"/>
  <c r="J3361" i="18"/>
  <c r="L3361" i="18"/>
  <c r="K3371" i="18"/>
  <c r="L3371" i="18"/>
  <c r="J3371" i="18"/>
  <c r="J3380" i="18"/>
  <c r="K3390" i="18"/>
  <c r="L3390" i="18"/>
  <c r="J3390" i="18"/>
  <c r="K3400" i="18"/>
  <c r="L3400" i="18"/>
  <c r="L3600" i="18"/>
  <c r="J3600" i="18"/>
  <c r="L3612" i="18"/>
  <c r="J3612" i="18"/>
  <c r="L3624" i="18"/>
  <c r="J3624" i="18"/>
  <c r="L3636" i="18"/>
  <c r="J3636" i="18"/>
  <c r="L3648" i="18"/>
  <c r="J3648" i="18"/>
  <c r="L3660" i="18"/>
  <c r="J3660" i="18"/>
  <c r="L2993" i="18"/>
  <c r="J2998" i="18"/>
  <c r="K2998" i="18"/>
  <c r="K3338" i="18"/>
  <c r="L3338" i="18"/>
  <c r="J3338" i="18"/>
  <c r="L3344" i="18"/>
  <c r="K3362" i="18"/>
  <c r="L3362" i="18"/>
  <c r="J3362" i="18"/>
  <c r="K3372" i="18"/>
  <c r="L3372" i="18"/>
  <c r="K3381" i="18"/>
  <c r="J3381" i="18"/>
  <c r="L3381" i="18"/>
  <c r="K3391" i="18"/>
  <c r="L3391" i="18"/>
  <c r="J3391" i="18"/>
  <c r="J3426" i="18"/>
  <c r="L3426" i="18"/>
  <c r="K3426" i="18"/>
  <c r="K3550" i="18"/>
  <c r="L3550" i="18"/>
  <c r="L3594" i="18"/>
  <c r="J3594" i="18"/>
  <c r="L3606" i="18"/>
  <c r="J3606" i="18"/>
  <c r="J2746" i="18"/>
  <c r="J2753" i="18"/>
  <c r="J2770" i="18"/>
  <c r="J2777" i="18"/>
  <c r="J2794" i="18"/>
  <c r="J2801" i="18"/>
  <c r="J2818" i="18"/>
  <c r="J2825" i="18"/>
  <c r="J2842" i="18"/>
  <c r="J2849" i="18"/>
  <c r="J2866" i="18"/>
  <c r="J2873" i="18"/>
  <c r="J2890" i="18"/>
  <c r="K2911" i="18"/>
  <c r="K2926" i="18"/>
  <c r="K2937" i="18"/>
  <c r="K2941" i="18"/>
  <c r="K2945" i="18"/>
  <c r="K2949" i="18"/>
  <c r="K2953" i="18"/>
  <c r="K2957" i="18"/>
  <c r="K2961" i="18"/>
  <c r="J2994" i="18"/>
  <c r="K2994" i="18"/>
  <c r="K3318" i="18"/>
  <c r="L3318" i="18"/>
  <c r="K3339" i="18"/>
  <c r="L3339" i="18"/>
  <c r="K3345" i="18"/>
  <c r="J3345" i="18"/>
  <c r="L3345" i="18"/>
  <c r="K3353" i="18"/>
  <c r="J3353" i="18"/>
  <c r="L3353" i="18"/>
  <c r="K3363" i="18"/>
  <c r="L3363" i="18"/>
  <c r="J3363" i="18"/>
  <c r="K3382" i="18"/>
  <c r="L3382" i="18"/>
  <c r="J3382" i="18"/>
  <c r="K3392" i="18"/>
  <c r="L3392" i="18"/>
  <c r="K3401" i="18"/>
  <c r="J3401" i="18"/>
  <c r="L3401" i="18"/>
  <c r="J3417" i="18"/>
  <c r="L3417" i="18"/>
  <c r="L3471" i="18"/>
  <c r="K3471" i="18"/>
  <c r="L3489" i="18"/>
  <c r="K3489" i="18"/>
  <c r="L3507" i="18"/>
  <c r="K3507" i="18"/>
  <c r="L3525" i="18"/>
  <c r="K3525" i="18"/>
  <c r="K3558" i="18"/>
  <c r="L3558" i="18"/>
  <c r="K3667" i="18"/>
  <c r="L3667" i="18"/>
  <c r="K3685" i="18"/>
  <c r="L3685" i="18"/>
  <c r="L2746" i="18"/>
  <c r="L2770" i="18"/>
  <c r="L2794" i="18"/>
  <c r="L2818" i="18"/>
  <c r="L2842" i="18"/>
  <c r="L2866" i="18"/>
  <c r="L2890" i="18"/>
  <c r="L2911" i="18"/>
  <c r="L2937" i="18"/>
  <c r="L2941" i="18"/>
  <c r="L2945" i="18"/>
  <c r="L2949" i="18"/>
  <c r="L2953" i="18"/>
  <c r="L2957" i="18"/>
  <c r="L2961" i="18"/>
  <c r="J2990" i="18"/>
  <c r="K2990" i="18"/>
  <c r="L2994" i="18"/>
  <c r="K3003" i="18"/>
  <c r="K3035" i="18"/>
  <c r="K3140" i="18"/>
  <c r="J3271" i="18"/>
  <c r="K3312" i="18"/>
  <c r="L3312" i="18"/>
  <c r="K3325" i="18"/>
  <c r="J3325" i="18"/>
  <c r="J3332" i="18"/>
  <c r="J3339" i="18"/>
  <c r="K3346" i="18"/>
  <c r="L3346" i="18"/>
  <c r="J3346" i="18"/>
  <c r="K3354" i="18"/>
  <c r="L3354" i="18"/>
  <c r="J3354" i="18"/>
  <c r="K3364" i="18"/>
  <c r="L3364" i="18"/>
  <c r="K3373" i="18"/>
  <c r="J3373" i="18"/>
  <c r="L3373" i="18"/>
  <c r="K3383" i="18"/>
  <c r="L3383" i="18"/>
  <c r="J3383" i="18"/>
  <c r="J3392" i="18"/>
  <c r="K3402" i="18"/>
  <c r="L3402" i="18"/>
  <c r="J3402" i="18"/>
  <c r="J3418" i="18"/>
  <c r="L3418" i="18"/>
  <c r="L3472" i="18"/>
  <c r="K3472" i="18"/>
  <c r="L3481" i="18"/>
  <c r="K3481" i="18"/>
  <c r="L3490" i="18"/>
  <c r="K3490" i="18"/>
  <c r="L3499" i="18"/>
  <c r="K3499" i="18"/>
  <c r="L3508" i="18"/>
  <c r="K3508" i="18"/>
  <c r="L3517" i="18"/>
  <c r="K3517" i="18"/>
  <c r="L3526" i="18"/>
  <c r="K3526" i="18"/>
  <c r="L3535" i="18"/>
  <c r="K3535" i="18"/>
  <c r="L3544" i="18"/>
  <c r="K3544" i="18"/>
  <c r="L3549" i="18"/>
  <c r="K3666" i="18"/>
  <c r="L3670" i="18"/>
  <c r="L3696" i="18"/>
  <c r="Z8" i="23"/>
  <c r="C9" i="25"/>
  <c r="L3283" i="18"/>
  <c r="L3295" i="18"/>
  <c r="L3307" i="18"/>
  <c r="L3319" i="18"/>
  <c r="K3573" i="18"/>
  <c r="K3591" i="18"/>
  <c r="K3595" i="18"/>
  <c r="K3599" i="18"/>
  <c r="K3603" i="18"/>
  <c r="K3607" i="18"/>
  <c r="K3611" i="18"/>
  <c r="K3615" i="18"/>
  <c r="K3619" i="18"/>
  <c r="K3623" i="18"/>
  <c r="K3627" i="18"/>
  <c r="K3631" i="18"/>
  <c r="K3635" i="18"/>
  <c r="K3639" i="18"/>
  <c r="K3643" i="18"/>
  <c r="K3647" i="18"/>
  <c r="K3651" i="18"/>
  <c r="K3655" i="18"/>
  <c r="K3659" i="18"/>
  <c r="K3663" i="18"/>
  <c r="K3675" i="18"/>
  <c r="K3684" i="18"/>
  <c r="K3689" i="18"/>
  <c r="AG13" i="23"/>
  <c r="K3176" i="18"/>
  <c r="J3268" i="18"/>
  <c r="J3279" i="18"/>
  <c r="K3408" i="18"/>
  <c r="K3414" i="18"/>
  <c r="K3468" i="18"/>
  <c r="K3474" i="18"/>
  <c r="K3480" i="18"/>
  <c r="K3486" i="18"/>
  <c r="K3492" i="18"/>
  <c r="K3498" i="18"/>
  <c r="K3504" i="18"/>
  <c r="K3510" i="18"/>
  <c r="K3516" i="18"/>
  <c r="K3522" i="18"/>
  <c r="K3528" i="18"/>
  <c r="K3534" i="18"/>
  <c r="K3540" i="18"/>
  <c r="L3546" i="18"/>
  <c r="K3557" i="18"/>
  <c r="J3562" i="18"/>
  <c r="J3580" i="18"/>
  <c r="V11" i="21"/>
  <c r="R34" i="21" s="1"/>
  <c r="S34" i="21" s="1"/>
  <c r="S35" i="21" s="1"/>
  <c r="AH13" i="23"/>
  <c r="AI13" i="23" s="1"/>
  <c r="AJ13" i="23" s="1"/>
  <c r="AK13" i="23" s="1"/>
  <c r="AK14" i="23" s="1"/>
  <c r="AH16" i="23" s="1"/>
  <c r="K3422" i="18"/>
  <c r="K3428" i="18"/>
  <c r="L3570" i="18"/>
  <c r="K3581" i="18"/>
  <c r="V11" i="22"/>
  <c r="K3537" i="18"/>
  <c r="K3543" i="18"/>
  <c r="K3583" i="18"/>
  <c r="J3678" i="18"/>
  <c r="J3687" i="18"/>
  <c r="L3691" i="18"/>
  <c r="L3572" i="18"/>
  <c r="J3614" i="18"/>
  <c r="J3618" i="18"/>
  <c r="J3622" i="18"/>
  <c r="J3626" i="18"/>
  <c r="J3630" i="18"/>
  <c r="J3634" i="18"/>
  <c r="J3638" i="18"/>
  <c r="J3642" i="18"/>
  <c r="J3646" i="18"/>
  <c r="J3650" i="18"/>
  <c r="J3654" i="18"/>
  <c r="J3658" i="18"/>
  <c r="J3662" i="18"/>
  <c r="J3666" i="18"/>
  <c r="L3674" i="18"/>
  <c r="J3683" i="18"/>
  <c r="Q10" i="18"/>
  <c r="P1" i="18"/>
  <c r="P22" i="15"/>
  <c r="Q22" i="15" s="1"/>
  <c r="R22" i="15" s="1"/>
  <c r="K1" i="18"/>
  <c r="K11" i="12"/>
  <c r="F24" i="14" s="1"/>
  <c r="F29" i="14" s="1"/>
  <c r="N29" i="14" s="1"/>
  <c r="O29" i="14" s="1"/>
  <c r="L1" i="18"/>
  <c r="J36" i="18"/>
  <c r="J63" i="18"/>
  <c r="L107" i="18"/>
  <c r="K107" i="18"/>
  <c r="L164" i="18"/>
  <c r="K164" i="18"/>
  <c r="J164" i="18"/>
  <c r="J3" i="18"/>
  <c r="K8" i="18"/>
  <c r="J15" i="18"/>
  <c r="J19" i="18"/>
  <c r="J31" i="18"/>
  <c r="K36" i="18"/>
  <c r="J43" i="18"/>
  <c r="L63" i="18"/>
  <c r="L73" i="18"/>
  <c r="L100" i="18"/>
  <c r="K100" i="18"/>
  <c r="J100" i="18"/>
  <c r="J104" i="18"/>
  <c r="J107" i="18"/>
  <c r="L136" i="18"/>
  <c r="K136" i="18"/>
  <c r="J136" i="18"/>
  <c r="J140" i="18"/>
  <c r="K3" i="18"/>
  <c r="J10" i="18"/>
  <c r="K15" i="18"/>
  <c r="K19" i="18"/>
  <c r="J24" i="18"/>
  <c r="J26" i="18"/>
  <c r="K31" i="18"/>
  <c r="J38" i="18"/>
  <c r="K43" i="18"/>
  <c r="K61" i="18"/>
  <c r="L104" i="18"/>
  <c r="K118" i="18"/>
  <c r="L140" i="18"/>
  <c r="L152" i="18"/>
  <c r="K152" i="18"/>
  <c r="L160" i="18"/>
  <c r="K160" i="18"/>
  <c r="J160" i="18"/>
  <c r="F30" i="14"/>
  <c r="J5" i="18"/>
  <c r="K10" i="18"/>
  <c r="J17" i="18"/>
  <c r="K24" i="18"/>
  <c r="K26" i="18"/>
  <c r="J33" i="18"/>
  <c r="K38" i="18"/>
  <c r="J45" i="18"/>
  <c r="L61" i="18"/>
  <c r="L82" i="18"/>
  <c r="K97" i="18"/>
  <c r="J101" i="18"/>
  <c r="L118" i="18"/>
  <c r="L148" i="18"/>
  <c r="K148" i="18"/>
  <c r="J148" i="18"/>
  <c r="E30" i="14"/>
  <c r="E32" i="14"/>
  <c r="N32" i="14" s="1"/>
  <c r="O32" i="14" s="1"/>
  <c r="G30" i="14"/>
  <c r="K5" i="18"/>
  <c r="J12" i="18"/>
  <c r="K17" i="18"/>
  <c r="J22" i="18"/>
  <c r="J28" i="18"/>
  <c r="K33" i="18"/>
  <c r="J40" i="18"/>
  <c r="K45" i="18"/>
  <c r="J66" i="18"/>
  <c r="L83" i="18"/>
  <c r="K83" i="18"/>
  <c r="L97" i="18"/>
  <c r="L101" i="18"/>
  <c r="L119" i="18"/>
  <c r="K119" i="18"/>
  <c r="L133" i="18"/>
  <c r="L137" i="18"/>
  <c r="H30" i="14"/>
  <c r="L112" i="18"/>
  <c r="K112" i="18"/>
  <c r="J112" i="18"/>
  <c r="K94" i="18"/>
  <c r="K130" i="18"/>
  <c r="K145" i="18"/>
  <c r="J145" i="18"/>
  <c r="J9" i="18"/>
  <c r="J25" i="18"/>
  <c r="J37" i="18"/>
  <c r="L75" i="18"/>
  <c r="K75" i="18"/>
  <c r="L94" i="18"/>
  <c r="K109" i="18"/>
  <c r="J113" i="18"/>
  <c r="L130" i="18"/>
  <c r="L145" i="18"/>
  <c r="C28" i="14"/>
  <c r="N28" i="14" s="1"/>
  <c r="O28" i="14" s="1"/>
  <c r="C31" i="14"/>
  <c r="N31" i="14" s="1"/>
  <c r="O31" i="14" s="1"/>
  <c r="E33" i="14"/>
  <c r="N33" i="14" s="1"/>
  <c r="O33" i="14" s="1"/>
  <c r="K9" i="18"/>
  <c r="K25" i="18"/>
  <c r="K37" i="18"/>
  <c r="L95" i="18"/>
  <c r="K95" i="18"/>
  <c r="L109" i="18"/>
  <c r="L113" i="18"/>
  <c r="L131" i="18"/>
  <c r="K131" i="18"/>
  <c r="J39" i="18"/>
  <c r="J60" i="18"/>
  <c r="L70" i="18"/>
  <c r="K70" i="18"/>
  <c r="J70" i="18"/>
  <c r="L88" i="18"/>
  <c r="K88" i="18"/>
  <c r="J88" i="18"/>
  <c r="L124" i="18"/>
  <c r="K124" i="18"/>
  <c r="J124" i="18"/>
  <c r="J154" i="18"/>
  <c r="L154" i="18"/>
  <c r="K58" i="18"/>
  <c r="L60" i="18"/>
  <c r="L67" i="18"/>
  <c r="J78" i="18"/>
  <c r="L92" i="18"/>
  <c r="K106" i="18"/>
  <c r="L128" i="18"/>
  <c r="K142" i="18"/>
  <c r="K154" i="18"/>
  <c r="L166" i="18"/>
  <c r="L184" i="18"/>
  <c r="J186" i="18"/>
  <c r="L196" i="18"/>
  <c r="J198" i="18"/>
  <c r="L208" i="18"/>
  <c r="J210" i="18"/>
  <c r="L220" i="18"/>
  <c r="J222" i="18"/>
  <c r="L232" i="18"/>
  <c r="J234" i="18"/>
  <c r="L244" i="18"/>
  <c r="J246" i="18"/>
  <c r="L256" i="18"/>
  <c r="J258" i="18"/>
  <c r="L268" i="18"/>
  <c r="J270" i="18"/>
  <c r="L280" i="18"/>
  <c r="J282" i="18"/>
  <c r="L292" i="18"/>
  <c r="J294" i="18"/>
  <c r="L304" i="18"/>
  <c r="J306" i="18"/>
  <c r="L316" i="18"/>
  <c r="J318" i="18"/>
  <c r="L328" i="18"/>
  <c r="J330" i="18"/>
  <c r="L340" i="18"/>
  <c r="J342" i="18"/>
  <c r="L352" i="18"/>
  <c r="J354" i="18"/>
  <c r="L364" i="18"/>
  <c r="J366" i="18"/>
  <c r="L376" i="18"/>
  <c r="J378" i="18"/>
  <c r="L388" i="18"/>
  <c r="J390" i="18"/>
  <c r="L397" i="18"/>
  <c r="K401" i="18"/>
  <c r="J403" i="18"/>
  <c r="J405" i="18"/>
  <c r="K407" i="18"/>
  <c r="J409" i="18"/>
  <c r="J411" i="18"/>
  <c r="K413" i="18"/>
  <c r="J415" i="18"/>
  <c r="J417" i="18"/>
  <c r="K419" i="18"/>
  <c r="J421" i="18"/>
  <c r="J423" i="18"/>
  <c r="K425" i="18"/>
  <c r="J427" i="18"/>
  <c r="J429" i="18"/>
  <c r="K431" i="18"/>
  <c r="J433" i="18"/>
  <c r="J435" i="18"/>
  <c r="K437" i="18"/>
  <c r="J439" i="18"/>
  <c r="J441" i="18"/>
  <c r="K443" i="18"/>
  <c r="J445" i="18"/>
  <c r="J447" i="18"/>
  <c r="K449" i="18"/>
  <c r="J451" i="18"/>
  <c r="J453" i="18"/>
  <c r="K455" i="18"/>
  <c r="J457" i="18"/>
  <c r="J459" i="18"/>
  <c r="K461" i="18"/>
  <c r="J463" i="18"/>
  <c r="J465" i="18"/>
  <c r="K467" i="18"/>
  <c r="J469" i="18"/>
  <c r="J471" i="18"/>
  <c r="K473" i="18"/>
  <c r="J475" i="18"/>
  <c r="J157" i="18"/>
  <c r="J169" i="18"/>
  <c r="J181" i="18"/>
  <c r="K186" i="18"/>
  <c r="J193" i="18"/>
  <c r="K198" i="18"/>
  <c r="J205" i="18"/>
  <c r="K210" i="18"/>
  <c r="J217" i="18"/>
  <c r="K222" i="18"/>
  <c r="J229" i="18"/>
  <c r="K234" i="18"/>
  <c r="J241" i="18"/>
  <c r="K246" i="18"/>
  <c r="J253" i="18"/>
  <c r="K258" i="18"/>
  <c r="J265" i="18"/>
  <c r="K270" i="18"/>
  <c r="J277" i="18"/>
  <c r="K282" i="18"/>
  <c r="J289" i="18"/>
  <c r="K294" i="18"/>
  <c r="J301" i="18"/>
  <c r="K306" i="18"/>
  <c r="J313" i="18"/>
  <c r="K318" i="18"/>
  <c r="J325" i="18"/>
  <c r="K330" i="18"/>
  <c r="J337" i="18"/>
  <c r="K342" i="18"/>
  <c r="J349" i="18"/>
  <c r="K354" i="18"/>
  <c r="J361" i="18"/>
  <c r="K366" i="18"/>
  <c r="J373" i="18"/>
  <c r="K378" i="18"/>
  <c r="J385" i="18"/>
  <c r="K390" i="18"/>
  <c r="L401" i="18"/>
  <c r="K403" i="18"/>
  <c r="K405" i="18"/>
  <c r="L407" i="18"/>
  <c r="K409" i="18"/>
  <c r="K411" i="18"/>
  <c r="L413" i="18"/>
  <c r="K415" i="18"/>
  <c r="K417" i="18"/>
  <c r="L419" i="18"/>
  <c r="K421" i="18"/>
  <c r="K423" i="18"/>
  <c r="L425" i="18"/>
  <c r="K427" i="18"/>
  <c r="K429" i="18"/>
  <c r="L431" i="18"/>
  <c r="K433" i="18"/>
  <c r="K435" i="18"/>
  <c r="L437" i="18"/>
  <c r="K439" i="18"/>
  <c r="K441" i="18"/>
  <c r="L443" i="18"/>
  <c r="K445" i="18"/>
  <c r="K447" i="18"/>
  <c r="L449" i="18"/>
  <c r="K451" i="18"/>
  <c r="K453" i="18"/>
  <c r="L455" i="18"/>
  <c r="K457" i="18"/>
  <c r="K459" i="18"/>
  <c r="L461" i="18"/>
  <c r="K463" i="18"/>
  <c r="K465" i="18"/>
  <c r="L467" i="18"/>
  <c r="K469" i="18"/>
  <c r="K471" i="18"/>
  <c r="L473" i="18"/>
  <c r="K475" i="18"/>
  <c r="K477" i="18"/>
  <c r="L479" i="18"/>
  <c r="K493" i="18"/>
  <c r="L499" i="18"/>
  <c r="L508" i="18"/>
  <c r="K508" i="18"/>
  <c r="L514" i="18"/>
  <c r="K514" i="18"/>
  <c r="K301" i="18"/>
  <c r="L522" i="18"/>
  <c r="K522" i="18"/>
  <c r="L500" i="18"/>
  <c r="K500" i="18"/>
  <c r="J522" i="18"/>
  <c r="L526" i="18"/>
  <c r="K526" i="18"/>
  <c r="L534" i="18"/>
  <c r="K534" i="18"/>
  <c r="J534" i="18"/>
  <c r="K143" i="18"/>
  <c r="K155" i="18"/>
  <c r="K167" i="18"/>
  <c r="J172" i="18"/>
  <c r="J178" i="18"/>
  <c r="K183" i="18"/>
  <c r="J190" i="18"/>
  <c r="K195" i="18"/>
  <c r="J202" i="18"/>
  <c r="K207" i="18"/>
  <c r="J214" i="18"/>
  <c r="K219" i="18"/>
  <c r="J226" i="18"/>
  <c r="K231" i="18"/>
  <c r="J238" i="18"/>
  <c r="K243" i="18"/>
  <c r="J250" i="18"/>
  <c r="K255" i="18"/>
  <c r="J262" i="18"/>
  <c r="K267" i="18"/>
  <c r="J274" i="18"/>
  <c r="K279" i="18"/>
  <c r="J286" i="18"/>
  <c r="K291" i="18"/>
  <c r="J298" i="18"/>
  <c r="K303" i="18"/>
  <c r="J310" i="18"/>
  <c r="K315" i="18"/>
  <c r="J322" i="18"/>
  <c r="K327" i="18"/>
  <c r="J334" i="18"/>
  <c r="K339" i="18"/>
  <c r="J346" i="18"/>
  <c r="K351" i="18"/>
  <c r="J358" i="18"/>
  <c r="K363" i="18"/>
  <c r="J370" i="18"/>
  <c r="K375" i="18"/>
  <c r="J382" i="18"/>
  <c r="K387" i="18"/>
  <c r="K394" i="18"/>
  <c r="J396" i="18"/>
  <c r="J482" i="18"/>
  <c r="K494" i="18"/>
  <c r="J500" i="18"/>
  <c r="L511" i="18"/>
  <c r="L515" i="18"/>
  <c r="K515" i="18"/>
  <c r="J515" i="18"/>
  <c r="K519" i="18"/>
  <c r="J519" i="18"/>
  <c r="J526" i="18"/>
  <c r="K172" i="18"/>
  <c r="K178" i="18"/>
  <c r="K190" i="18"/>
  <c r="K202" i="18"/>
  <c r="K214" i="18"/>
  <c r="K226" i="18"/>
  <c r="K238" i="18"/>
  <c r="K250" i="18"/>
  <c r="K262" i="18"/>
  <c r="K274" i="18"/>
  <c r="K286" i="18"/>
  <c r="K298" i="18"/>
  <c r="K310" i="18"/>
  <c r="K322" i="18"/>
  <c r="K334" i="18"/>
  <c r="K346" i="18"/>
  <c r="K358" i="18"/>
  <c r="K370" i="18"/>
  <c r="K382" i="18"/>
  <c r="K396" i="18"/>
  <c r="K482" i="18"/>
  <c r="L494" i="18"/>
  <c r="K503" i="18"/>
  <c r="J503" i="18"/>
  <c r="J86" i="18"/>
  <c r="J98" i="18"/>
  <c r="J110" i="18"/>
  <c r="J122" i="18"/>
  <c r="J134" i="18"/>
  <c r="J146" i="18"/>
  <c r="J158" i="18"/>
  <c r="J170" i="18"/>
  <c r="J192" i="18"/>
  <c r="J276" i="18"/>
  <c r="J324" i="18"/>
  <c r="J336" i="18"/>
  <c r="J360" i="18"/>
  <c r="J400" i="18"/>
  <c r="J404" i="18"/>
  <c r="J406" i="18"/>
  <c r="J410" i="18"/>
  <c r="J412" i="18"/>
  <c r="J416" i="18"/>
  <c r="J418" i="18"/>
  <c r="J422" i="18"/>
  <c r="J424" i="18"/>
  <c r="J428" i="18"/>
  <c r="J430" i="18"/>
  <c r="J434" i="18"/>
  <c r="J436" i="18"/>
  <c r="J440" i="18"/>
  <c r="J442" i="18"/>
  <c r="J446" i="18"/>
  <c r="J448" i="18"/>
  <c r="J452" i="18"/>
  <c r="J454" i="18"/>
  <c r="J458" i="18"/>
  <c r="J460" i="18"/>
  <c r="J464" i="18"/>
  <c r="J466" i="18"/>
  <c r="J470" i="18"/>
  <c r="J472" i="18"/>
  <c r="J476" i="18"/>
  <c r="L503" i="18"/>
  <c r="K516" i="18"/>
  <c r="L527" i="18"/>
  <c r="K527" i="18"/>
  <c r="J527" i="18"/>
  <c r="K531" i="18"/>
  <c r="J531" i="18"/>
  <c r="L400" i="18"/>
  <c r="L406" i="18"/>
  <c r="L412" i="18"/>
  <c r="L418" i="18"/>
  <c r="L424" i="18"/>
  <c r="L430" i="18"/>
  <c r="K434" i="18"/>
  <c r="L436" i="18"/>
  <c r="K440" i="18"/>
  <c r="L442" i="18"/>
  <c r="K446" i="18"/>
  <c r="L448" i="18"/>
  <c r="K452" i="18"/>
  <c r="L454" i="18"/>
  <c r="K458" i="18"/>
  <c r="L460" i="18"/>
  <c r="K464" i="18"/>
  <c r="L466" i="18"/>
  <c r="K470" i="18"/>
  <c r="L472" i="18"/>
  <c r="K476" i="18"/>
  <c r="K485" i="18"/>
  <c r="L495" i="18"/>
  <c r="K495" i="18"/>
  <c r="J495" i="18"/>
  <c r="K506" i="18"/>
  <c r="L516" i="18"/>
  <c r="L531" i="18"/>
  <c r="L485" i="18"/>
  <c r="L506" i="18"/>
  <c r="L483" i="18"/>
  <c r="J483" i="18"/>
  <c r="K393" i="18"/>
  <c r="K395" i="18"/>
  <c r="K483" i="18"/>
  <c r="J488" i="18"/>
  <c r="L496" i="18"/>
  <c r="K496" i="18"/>
  <c r="L507" i="18"/>
  <c r="K507" i="18"/>
  <c r="J507" i="18"/>
  <c r="K540" i="18"/>
  <c r="K552" i="18"/>
  <c r="K564" i="18"/>
  <c r="K578" i="18"/>
  <c r="K590" i="18"/>
  <c r="K602" i="18"/>
  <c r="K614" i="18"/>
  <c r="K626" i="18"/>
  <c r="K638" i="18"/>
  <c r="K650" i="18"/>
  <c r="K662" i="18"/>
  <c r="K674" i="18"/>
  <c r="K686" i="18"/>
  <c r="K698" i="18"/>
  <c r="J819" i="18"/>
  <c r="L819" i="18"/>
  <c r="L845" i="18"/>
  <c r="K845" i="18"/>
  <c r="J845" i="18"/>
  <c r="L917" i="18"/>
  <c r="K917" i="18"/>
  <c r="J917" i="18"/>
  <c r="L1109" i="18"/>
  <c r="K1109" i="18"/>
  <c r="J1109" i="18"/>
  <c r="L1145" i="18"/>
  <c r="K1145" i="18"/>
  <c r="J1145" i="18"/>
  <c r="J538" i="18"/>
  <c r="L540" i="18"/>
  <c r="J550" i="18"/>
  <c r="L552" i="18"/>
  <c r="J562" i="18"/>
  <c r="L564" i="18"/>
  <c r="L578" i="18"/>
  <c r="J580" i="18"/>
  <c r="L590" i="18"/>
  <c r="J592" i="18"/>
  <c r="L602" i="18"/>
  <c r="J604" i="18"/>
  <c r="L614" i="18"/>
  <c r="J616" i="18"/>
  <c r="L626" i="18"/>
  <c r="J628" i="18"/>
  <c r="L638" i="18"/>
  <c r="J640" i="18"/>
  <c r="L650" i="18"/>
  <c r="J652" i="18"/>
  <c r="L662" i="18"/>
  <c r="J664" i="18"/>
  <c r="L674" i="18"/>
  <c r="J676" i="18"/>
  <c r="L686" i="18"/>
  <c r="J688" i="18"/>
  <c r="L698" i="18"/>
  <c r="J700" i="18"/>
  <c r="L710" i="18"/>
  <c r="J712" i="18"/>
  <c r="J724" i="18"/>
  <c r="J736" i="18"/>
  <c r="J803" i="18"/>
  <c r="K819" i="18"/>
  <c r="J822" i="18"/>
  <c r="L827" i="18"/>
  <c r="J827" i="18"/>
  <c r="L857" i="18"/>
  <c r="K857" i="18"/>
  <c r="J857" i="18"/>
  <c r="L1001" i="18"/>
  <c r="K1001" i="18"/>
  <c r="J1001" i="18"/>
  <c r="L1025" i="18"/>
  <c r="K1025" i="18"/>
  <c r="J1025" i="18"/>
  <c r="L1049" i="18"/>
  <c r="K1049" i="18"/>
  <c r="J1049" i="18"/>
  <c r="L1176" i="18"/>
  <c r="K1176" i="18"/>
  <c r="J1176" i="18"/>
  <c r="K538" i="18"/>
  <c r="J543" i="18"/>
  <c r="K550" i="18"/>
  <c r="J555" i="18"/>
  <c r="K562" i="18"/>
  <c r="J567" i="18"/>
  <c r="J575" i="18"/>
  <c r="K580" i="18"/>
  <c r="J587" i="18"/>
  <c r="K592" i="18"/>
  <c r="J599" i="18"/>
  <c r="K604" i="18"/>
  <c r="J611" i="18"/>
  <c r="K616" i="18"/>
  <c r="J623" i="18"/>
  <c r="K628" i="18"/>
  <c r="J635" i="18"/>
  <c r="K640" i="18"/>
  <c r="J647" i="18"/>
  <c r="K652" i="18"/>
  <c r="J659" i="18"/>
  <c r="K664" i="18"/>
  <c r="J671" i="18"/>
  <c r="K676" i="18"/>
  <c r="J683" i="18"/>
  <c r="K688" i="18"/>
  <c r="J695" i="18"/>
  <c r="K700" i="18"/>
  <c r="J707" i="18"/>
  <c r="K712" i="18"/>
  <c r="J719" i="18"/>
  <c r="K724" i="18"/>
  <c r="J731" i="18"/>
  <c r="K736" i="18"/>
  <c r="J743" i="18"/>
  <c r="K748" i="18"/>
  <c r="J755" i="18"/>
  <c r="K760" i="18"/>
  <c r="J767" i="18"/>
  <c r="K772" i="18"/>
  <c r="J774" i="18"/>
  <c r="K783" i="18"/>
  <c r="J785" i="18"/>
  <c r="J791" i="18"/>
  <c r="J793" i="18"/>
  <c r="J795" i="18"/>
  <c r="J797" i="18"/>
  <c r="K803" i="18"/>
  <c r="J810" i="18"/>
  <c r="J812" i="18"/>
  <c r="L822" i="18"/>
  <c r="K827" i="18"/>
  <c r="L941" i="18"/>
  <c r="K941" i="18"/>
  <c r="J941" i="18"/>
  <c r="K707" i="18"/>
  <c r="K719" i="18"/>
  <c r="K731" i="18"/>
  <c r="K743" i="18"/>
  <c r="K755" i="18"/>
  <c r="K767" i="18"/>
  <c r="K774" i="18"/>
  <c r="L785" i="18"/>
  <c r="K791" i="18"/>
  <c r="K793" i="18"/>
  <c r="K795" i="18"/>
  <c r="L797" i="18"/>
  <c r="K810" i="18"/>
  <c r="L812" i="18"/>
  <c r="L817" i="18"/>
  <c r="J817" i="18"/>
  <c r="J831" i="18"/>
  <c r="L831" i="18"/>
  <c r="L881" i="18"/>
  <c r="K881" i="18"/>
  <c r="J881" i="18"/>
  <c r="L965" i="18"/>
  <c r="K965" i="18"/>
  <c r="J965" i="18"/>
  <c r="L1085" i="18"/>
  <c r="K1085" i="18"/>
  <c r="J1085" i="18"/>
  <c r="L1121" i="18"/>
  <c r="K1121" i="18"/>
  <c r="J1121" i="18"/>
  <c r="J546" i="18"/>
  <c r="J558" i="18"/>
  <c r="J570" i="18"/>
  <c r="J572" i="18"/>
  <c r="J584" i="18"/>
  <c r="J596" i="18"/>
  <c r="J608" i="18"/>
  <c r="J620" i="18"/>
  <c r="J632" i="18"/>
  <c r="J644" i="18"/>
  <c r="J656" i="18"/>
  <c r="J668" i="18"/>
  <c r="J680" i="18"/>
  <c r="J692" i="18"/>
  <c r="J704" i="18"/>
  <c r="J716" i="18"/>
  <c r="J728" i="18"/>
  <c r="J740" i="18"/>
  <c r="J752" i="18"/>
  <c r="J764" i="18"/>
  <c r="J778" i="18"/>
  <c r="K806" i="18"/>
  <c r="L832" i="18"/>
  <c r="K832" i="18"/>
  <c r="L1178" i="18"/>
  <c r="K1178" i="18"/>
  <c r="J1178" i="18"/>
  <c r="J539" i="18"/>
  <c r="K546" i="18"/>
  <c r="J551" i="18"/>
  <c r="K558" i="18"/>
  <c r="J563" i="18"/>
  <c r="K570" i="18"/>
  <c r="K572" i="18"/>
  <c r="J579" i="18"/>
  <c r="K584" i="18"/>
  <c r="J591" i="18"/>
  <c r="K596" i="18"/>
  <c r="J603" i="18"/>
  <c r="K608" i="18"/>
  <c r="J615" i="18"/>
  <c r="K620" i="18"/>
  <c r="J627" i="18"/>
  <c r="K632" i="18"/>
  <c r="J639" i="18"/>
  <c r="K644" i="18"/>
  <c r="J651" i="18"/>
  <c r="K656" i="18"/>
  <c r="J663" i="18"/>
  <c r="K668" i="18"/>
  <c r="J675" i="18"/>
  <c r="K680" i="18"/>
  <c r="J687" i="18"/>
  <c r="K692" i="18"/>
  <c r="J699" i="18"/>
  <c r="K704" i="18"/>
  <c r="J711" i="18"/>
  <c r="K716" i="18"/>
  <c r="J723" i="18"/>
  <c r="K728" i="18"/>
  <c r="J735" i="18"/>
  <c r="K740" i="18"/>
  <c r="J747" i="18"/>
  <c r="K752" i="18"/>
  <c r="J759" i="18"/>
  <c r="K764" i="18"/>
  <c r="J771" i="18"/>
  <c r="K778" i="18"/>
  <c r="J780" i="18"/>
  <c r="L804" i="18"/>
  <c r="J804" i="18"/>
  <c r="L806" i="18"/>
  <c r="L905" i="18"/>
  <c r="K905" i="18"/>
  <c r="J905" i="18"/>
  <c r="L989" i="18"/>
  <c r="K989" i="18"/>
  <c r="J989" i="18"/>
  <c r="L1061" i="18"/>
  <c r="K1061" i="18"/>
  <c r="J1061" i="18"/>
  <c r="K539" i="18"/>
  <c r="K551" i="18"/>
  <c r="K563" i="18"/>
  <c r="K579" i="18"/>
  <c r="K591" i="18"/>
  <c r="K603" i="18"/>
  <c r="K615" i="18"/>
  <c r="K627" i="18"/>
  <c r="K639" i="18"/>
  <c r="K651" i="18"/>
  <c r="K663" i="18"/>
  <c r="K675" i="18"/>
  <c r="K687" i="18"/>
  <c r="K699" i="18"/>
  <c r="K711" i="18"/>
  <c r="K723" i="18"/>
  <c r="K735" i="18"/>
  <c r="K747" i="18"/>
  <c r="K759" i="18"/>
  <c r="K771" i="18"/>
  <c r="L839" i="18"/>
  <c r="K839" i="18"/>
  <c r="J839" i="18"/>
  <c r="L929" i="18"/>
  <c r="K929" i="18"/>
  <c r="J929" i="18"/>
  <c r="L1013" i="18"/>
  <c r="K1013" i="18"/>
  <c r="J1013" i="18"/>
  <c r="L1037" i="18"/>
  <c r="K1037" i="18"/>
  <c r="J1037" i="18"/>
  <c r="J725" i="18"/>
  <c r="J737" i="18"/>
  <c r="J749" i="18"/>
  <c r="J761" i="18"/>
  <c r="K766" i="18"/>
  <c r="J773" i="18"/>
  <c r="L782" i="18"/>
  <c r="K784" i="18"/>
  <c r="K786" i="18"/>
  <c r="J788" i="18"/>
  <c r="L792" i="18"/>
  <c r="J792" i="18"/>
  <c r="K794" i="18"/>
  <c r="K796" i="18"/>
  <c r="K798" i="18"/>
  <c r="J800" i="18"/>
  <c r="K818" i="18"/>
  <c r="K821" i="18"/>
  <c r="J821" i="18"/>
  <c r="L833" i="18"/>
  <c r="K833" i="18"/>
  <c r="J833" i="18"/>
  <c r="J843" i="18"/>
  <c r="L843" i="18"/>
  <c r="L1097" i="18"/>
  <c r="K1097" i="18"/>
  <c r="J1097" i="18"/>
  <c r="L1133" i="18"/>
  <c r="K1133" i="18"/>
  <c r="J1133" i="18"/>
  <c r="L1154" i="18"/>
  <c r="K1154" i="18"/>
  <c r="J1154" i="18"/>
  <c r="K773" i="18"/>
  <c r="L794" i="18"/>
  <c r="L800" i="18"/>
  <c r="L818" i="18"/>
  <c r="L829" i="18"/>
  <c r="J829" i="18"/>
  <c r="J855" i="18"/>
  <c r="L855" i="18"/>
  <c r="L869" i="18"/>
  <c r="K869" i="18"/>
  <c r="J869" i="18"/>
  <c r="L953" i="18"/>
  <c r="K953" i="18"/>
  <c r="J953" i="18"/>
  <c r="L816" i="18"/>
  <c r="J816" i="18"/>
  <c r="L844" i="18"/>
  <c r="K844" i="18"/>
  <c r="J844" i="18"/>
  <c r="K807" i="18"/>
  <c r="K816" i="18"/>
  <c r="L856" i="18"/>
  <c r="K856" i="18"/>
  <c r="J856" i="18"/>
  <c r="L893" i="18"/>
  <c r="K893" i="18"/>
  <c r="J893" i="18"/>
  <c r="L977" i="18"/>
  <c r="K977" i="18"/>
  <c r="J977" i="18"/>
  <c r="L1073" i="18"/>
  <c r="K1073" i="18"/>
  <c r="J1073" i="18"/>
  <c r="L1204" i="18"/>
  <c r="J1204" i="18"/>
  <c r="K1327" i="18"/>
  <c r="L1327" i="18"/>
  <c r="J1327" i="18"/>
  <c r="L867" i="18"/>
  <c r="L879" i="18"/>
  <c r="L891" i="18"/>
  <c r="L903" i="18"/>
  <c r="L915" i="18"/>
  <c r="L927" i="18"/>
  <c r="L939" i="18"/>
  <c r="L951" i="18"/>
  <c r="L963" i="18"/>
  <c r="L975" i="18"/>
  <c r="L987" i="18"/>
  <c r="L999" i="18"/>
  <c r="K1006" i="18"/>
  <c r="L1011" i="18"/>
  <c r="K1018" i="18"/>
  <c r="L1023" i="18"/>
  <c r="K1030" i="18"/>
  <c r="L1035" i="18"/>
  <c r="K1042" i="18"/>
  <c r="L1047" i="18"/>
  <c r="K1054" i="18"/>
  <c r="L1059" i="18"/>
  <c r="K1066" i="18"/>
  <c r="L1071" i="18"/>
  <c r="K1078" i="18"/>
  <c r="L1083" i="18"/>
  <c r="K1090" i="18"/>
  <c r="L1095" i="18"/>
  <c r="K1102" i="18"/>
  <c r="L1107" i="18"/>
  <c r="K1114" i="18"/>
  <c r="L1119" i="18"/>
  <c r="K1126" i="18"/>
  <c r="L1131" i="18"/>
  <c r="K1138" i="18"/>
  <c r="L1143" i="18"/>
  <c r="L1150" i="18"/>
  <c r="K1152" i="18"/>
  <c r="K1204" i="18"/>
  <c r="K1339" i="18"/>
  <c r="L1339" i="18"/>
  <c r="J1339" i="18"/>
  <c r="J828" i="18"/>
  <c r="J840" i="18"/>
  <c r="J852" i="18"/>
  <c r="J864" i="18"/>
  <c r="J876" i="18"/>
  <c r="J888" i="18"/>
  <c r="J900" i="18"/>
  <c r="J912" i="18"/>
  <c r="J924" i="18"/>
  <c r="J936" i="18"/>
  <c r="J948" i="18"/>
  <c r="J960" i="18"/>
  <c r="J972" i="18"/>
  <c r="J984" i="18"/>
  <c r="J996" i="18"/>
  <c r="J1008" i="18"/>
  <c r="J1020" i="18"/>
  <c r="J1032" i="18"/>
  <c r="J1044" i="18"/>
  <c r="J1056" i="18"/>
  <c r="J1068" i="18"/>
  <c r="J1080" i="18"/>
  <c r="J1092" i="18"/>
  <c r="J1104" i="18"/>
  <c r="J1116" i="18"/>
  <c r="J1128" i="18"/>
  <c r="J1140" i="18"/>
  <c r="J1156" i="18"/>
  <c r="L1191" i="18"/>
  <c r="K1191" i="18"/>
  <c r="J1191" i="18"/>
  <c r="K1351" i="18"/>
  <c r="L1351" i="18"/>
  <c r="J1351" i="18"/>
  <c r="K1056" i="18"/>
  <c r="K1068" i="18"/>
  <c r="K1080" i="18"/>
  <c r="J1087" i="18"/>
  <c r="K1092" i="18"/>
  <c r="J1099" i="18"/>
  <c r="K1104" i="18"/>
  <c r="J1111" i="18"/>
  <c r="K1116" i="18"/>
  <c r="J1123" i="18"/>
  <c r="K1128" i="18"/>
  <c r="J1135" i="18"/>
  <c r="K1140" i="18"/>
  <c r="J1147" i="18"/>
  <c r="K1156" i="18"/>
  <c r="J1158" i="18"/>
  <c r="K1170" i="18"/>
  <c r="J1170" i="18"/>
  <c r="K1194" i="18"/>
  <c r="J1194" i="18"/>
  <c r="K1363" i="18"/>
  <c r="L1363" i="18"/>
  <c r="J1363" i="18"/>
  <c r="L1158" i="18"/>
  <c r="L1170" i="18"/>
  <c r="K1179" i="18"/>
  <c r="J1179" i="18"/>
  <c r="L1194" i="18"/>
  <c r="K1375" i="18"/>
  <c r="L1375" i="18"/>
  <c r="J1375" i="18"/>
  <c r="L1279" i="18"/>
  <c r="K1279" i="18"/>
  <c r="J1279" i="18"/>
  <c r="K1387" i="18"/>
  <c r="L1387" i="18"/>
  <c r="J1387" i="18"/>
  <c r="J868" i="18"/>
  <c r="J880" i="18"/>
  <c r="J892" i="18"/>
  <c r="J904" i="18"/>
  <c r="J916" i="18"/>
  <c r="J928" i="18"/>
  <c r="J940" i="18"/>
  <c r="J952" i="18"/>
  <c r="J964" i="18"/>
  <c r="J976" i="18"/>
  <c r="J988" i="18"/>
  <c r="J1000" i="18"/>
  <c r="J1012" i="18"/>
  <c r="J1024" i="18"/>
  <c r="J1036" i="18"/>
  <c r="J1048" i="18"/>
  <c r="J1060" i="18"/>
  <c r="J1072" i="18"/>
  <c r="J1084" i="18"/>
  <c r="J1096" i="18"/>
  <c r="J1108" i="18"/>
  <c r="J1120" i="18"/>
  <c r="J1132" i="18"/>
  <c r="J1144" i="18"/>
  <c r="J1151" i="18"/>
  <c r="J1166" i="18"/>
  <c r="K1182" i="18"/>
  <c r="J1182" i="18"/>
  <c r="L1192" i="18"/>
  <c r="J1192" i="18"/>
  <c r="J1195" i="18"/>
  <c r="L1214" i="18"/>
  <c r="K1214" i="18"/>
  <c r="J1214" i="18"/>
  <c r="L1219" i="18"/>
  <c r="K1219" i="18"/>
  <c r="K1399" i="18"/>
  <c r="L1399" i="18"/>
  <c r="J1399" i="18"/>
  <c r="J851" i="18"/>
  <c r="J863" i="18"/>
  <c r="K868" i="18"/>
  <c r="J875" i="18"/>
  <c r="K880" i="18"/>
  <c r="J887" i="18"/>
  <c r="K892" i="18"/>
  <c r="J899" i="18"/>
  <c r="K904" i="18"/>
  <c r="J911" i="18"/>
  <c r="K916" i="18"/>
  <c r="J923" i="18"/>
  <c r="K928" i="18"/>
  <c r="J935" i="18"/>
  <c r="K940" i="18"/>
  <c r="J947" i="18"/>
  <c r="K952" i="18"/>
  <c r="J959" i="18"/>
  <c r="K964" i="18"/>
  <c r="J971" i="18"/>
  <c r="K976" i="18"/>
  <c r="J983" i="18"/>
  <c r="K988" i="18"/>
  <c r="J995" i="18"/>
  <c r="K1000" i="18"/>
  <c r="J1007" i="18"/>
  <c r="K1012" i="18"/>
  <c r="J1019" i="18"/>
  <c r="K1024" i="18"/>
  <c r="J1031" i="18"/>
  <c r="K1036" i="18"/>
  <c r="J1043" i="18"/>
  <c r="K1048" i="18"/>
  <c r="J1055" i="18"/>
  <c r="K1060" i="18"/>
  <c r="J1067" i="18"/>
  <c r="K1072" i="18"/>
  <c r="J1079" i="18"/>
  <c r="K1084" i="18"/>
  <c r="J1091" i="18"/>
  <c r="K1096" i="18"/>
  <c r="J1103" i="18"/>
  <c r="K1108" i="18"/>
  <c r="J1115" i="18"/>
  <c r="K1120" i="18"/>
  <c r="J1127" i="18"/>
  <c r="K1132" i="18"/>
  <c r="J1139" i="18"/>
  <c r="K1144" i="18"/>
  <c r="K1151" i="18"/>
  <c r="K1153" i="18"/>
  <c r="J1155" i="18"/>
  <c r="K1166" i="18"/>
  <c r="K1195" i="18"/>
  <c r="L1231" i="18"/>
  <c r="K1231" i="18"/>
  <c r="L1288" i="18"/>
  <c r="K1288" i="18"/>
  <c r="J1288" i="18"/>
  <c r="K1411" i="18"/>
  <c r="L1411" i="18"/>
  <c r="J1411" i="18"/>
  <c r="K851" i="18"/>
  <c r="K863" i="18"/>
  <c r="K875" i="18"/>
  <c r="K887" i="18"/>
  <c r="K899" i="18"/>
  <c r="J906" i="18"/>
  <c r="K911" i="18"/>
  <c r="K923" i="18"/>
  <c r="K935" i="18"/>
  <c r="K947" i="18"/>
  <c r="K959" i="18"/>
  <c r="K971" i="18"/>
  <c r="K983" i="18"/>
  <c r="K995" i="18"/>
  <c r="K1007" i="18"/>
  <c r="K1019" i="18"/>
  <c r="K1031" i="18"/>
  <c r="K1043" i="18"/>
  <c r="K1055" i="18"/>
  <c r="K1067" i="18"/>
  <c r="K1079" i="18"/>
  <c r="K1091" i="18"/>
  <c r="K1103" i="18"/>
  <c r="K1115" i="18"/>
  <c r="K1127" i="18"/>
  <c r="K1139" i="18"/>
  <c r="L1153" i="18"/>
  <c r="K1155" i="18"/>
  <c r="J1157" i="18"/>
  <c r="J1171" i="18"/>
  <c r="L1175" i="18"/>
  <c r="K1175" i="18"/>
  <c r="L1203" i="18"/>
  <c r="K1203" i="18"/>
  <c r="J1203" i="18"/>
  <c r="L1226" i="18"/>
  <c r="K1226" i="18"/>
  <c r="J1226" i="18"/>
  <c r="J1231" i="18"/>
  <c r="L1243" i="18"/>
  <c r="K1243" i="18"/>
  <c r="J841" i="18"/>
  <c r="J853" i="18"/>
  <c r="J865" i="18"/>
  <c r="J877" i="18"/>
  <c r="J889" i="18"/>
  <c r="J901" i="18"/>
  <c r="J913" i="18"/>
  <c r="J925" i="18"/>
  <c r="J937" i="18"/>
  <c r="J949" i="18"/>
  <c r="J961" i="18"/>
  <c r="J973" i="18"/>
  <c r="J985" i="18"/>
  <c r="J997" i="18"/>
  <c r="J1009" i="18"/>
  <c r="J1021" i="18"/>
  <c r="J1033" i="18"/>
  <c r="J1045" i="18"/>
  <c r="J1057" i="18"/>
  <c r="J1069" i="18"/>
  <c r="J1081" i="18"/>
  <c r="J1093" i="18"/>
  <c r="J1105" i="18"/>
  <c r="J1117" i="18"/>
  <c r="J1129" i="18"/>
  <c r="J1141" i="18"/>
  <c r="K1157" i="18"/>
  <c r="J1159" i="18"/>
  <c r="J1169" i="18"/>
  <c r="K1171" i="18"/>
  <c r="J1173" i="18"/>
  <c r="J1175" i="18"/>
  <c r="L1180" i="18"/>
  <c r="J1180" i="18"/>
  <c r="K1206" i="18"/>
  <c r="J1206" i="18"/>
  <c r="L1238" i="18"/>
  <c r="K1238" i="18"/>
  <c r="J1238" i="18"/>
  <c r="J1243" i="18"/>
  <c r="L1255" i="18"/>
  <c r="K1255" i="18"/>
  <c r="L1267" i="18"/>
  <c r="K1267" i="18"/>
  <c r="J1267" i="18"/>
  <c r="K1159" i="18"/>
  <c r="K1169" i="18"/>
  <c r="K1173" i="18"/>
  <c r="K1180" i="18"/>
  <c r="J1183" i="18"/>
  <c r="J1185" i="18"/>
  <c r="L1206" i="18"/>
  <c r="L1250" i="18"/>
  <c r="K1250" i="18"/>
  <c r="J1250" i="18"/>
  <c r="J1255" i="18"/>
  <c r="L1163" i="18"/>
  <c r="K1163" i="18"/>
  <c r="L1185" i="18"/>
  <c r="J1262" i="18"/>
  <c r="J1274" i="18"/>
  <c r="J1290" i="18"/>
  <c r="K1320" i="18"/>
  <c r="K1332" i="18"/>
  <c r="K1344" i="18"/>
  <c r="K1356" i="18"/>
  <c r="K1368" i="18"/>
  <c r="K1380" i="18"/>
  <c r="K1392" i="18"/>
  <c r="K1404" i="18"/>
  <c r="K1416" i="18"/>
  <c r="L1421" i="18"/>
  <c r="K1421" i="18"/>
  <c r="L1429" i="18"/>
  <c r="K1429" i="18"/>
  <c r="L1437" i="18"/>
  <c r="K1437" i="18"/>
  <c r="K1262" i="18"/>
  <c r="K1274" i="18"/>
  <c r="K1290" i="18"/>
  <c r="L1320" i="18"/>
  <c r="L1332" i="18"/>
  <c r="L1344" i="18"/>
  <c r="L1356" i="18"/>
  <c r="L1368" i="18"/>
  <c r="L1380" i="18"/>
  <c r="L1392" i="18"/>
  <c r="L1404" i="18"/>
  <c r="L1416" i="18"/>
  <c r="J1216" i="18"/>
  <c r="J1228" i="18"/>
  <c r="J1240" i="18"/>
  <c r="J1252" i="18"/>
  <c r="J1264" i="18"/>
  <c r="J1276" i="18"/>
  <c r="L1292" i="18"/>
  <c r="K1318" i="18"/>
  <c r="L1325" i="18"/>
  <c r="K1330" i="18"/>
  <c r="L1337" i="18"/>
  <c r="K1342" i="18"/>
  <c r="L1349" i="18"/>
  <c r="K1354" i="18"/>
  <c r="L1361" i="18"/>
  <c r="K1366" i="18"/>
  <c r="L1373" i="18"/>
  <c r="K1378" i="18"/>
  <c r="L1385" i="18"/>
  <c r="K1390" i="18"/>
  <c r="L1397" i="18"/>
  <c r="K1402" i="18"/>
  <c r="L1409" i="18"/>
  <c r="K1414" i="18"/>
  <c r="K1276" i="18"/>
  <c r="L1318" i="18"/>
  <c r="L1330" i="18"/>
  <c r="L1342" i="18"/>
  <c r="L1354" i="18"/>
  <c r="L1366" i="18"/>
  <c r="L1378" i="18"/>
  <c r="L1390" i="18"/>
  <c r="L1402" i="18"/>
  <c r="L1414" i="18"/>
  <c r="L1427" i="18"/>
  <c r="K1427" i="18"/>
  <c r="L1435" i="18"/>
  <c r="K1435" i="18"/>
  <c r="K1187" i="18"/>
  <c r="K1199" i="18"/>
  <c r="K1211" i="18"/>
  <c r="J1218" i="18"/>
  <c r="K1223" i="18"/>
  <c r="J1230" i="18"/>
  <c r="K1235" i="18"/>
  <c r="J1242" i="18"/>
  <c r="K1247" i="18"/>
  <c r="J1254" i="18"/>
  <c r="K1259" i="18"/>
  <c r="J1266" i="18"/>
  <c r="K1271" i="18"/>
  <c r="J1278" i="18"/>
  <c r="K1283" i="18"/>
  <c r="J1285" i="18"/>
  <c r="K1296" i="18"/>
  <c r="J1298" i="18"/>
  <c r="K1300" i="18"/>
  <c r="K1302" i="18"/>
  <c r="L1304" i="18"/>
  <c r="J1308" i="18"/>
  <c r="J1310" i="18"/>
  <c r="K1312" i="18"/>
  <c r="K1314" i="18"/>
  <c r="L1316" i="18"/>
  <c r="L1323" i="18"/>
  <c r="K1328" i="18"/>
  <c r="L1335" i="18"/>
  <c r="K1340" i="18"/>
  <c r="L1347" i="18"/>
  <c r="K1352" i="18"/>
  <c r="L1359" i="18"/>
  <c r="K1364" i="18"/>
  <c r="L1371" i="18"/>
  <c r="K1376" i="18"/>
  <c r="L1383" i="18"/>
  <c r="K1388" i="18"/>
  <c r="L1395" i="18"/>
  <c r="K1400" i="18"/>
  <c r="L1407" i="18"/>
  <c r="K1412" i="18"/>
  <c r="L1419" i="18"/>
  <c r="J1427" i="18"/>
  <c r="J1435" i="18"/>
  <c r="K1218" i="18"/>
  <c r="K1230" i="18"/>
  <c r="K1242" i="18"/>
  <c r="K1254" i="18"/>
  <c r="K1266" i="18"/>
  <c r="K1278" i="18"/>
  <c r="K1285" i="18"/>
  <c r="K1287" i="18"/>
  <c r="K1298" i="18"/>
  <c r="L1300" i="18"/>
  <c r="K1310" i="18"/>
  <c r="L1312" i="18"/>
  <c r="J1321" i="18"/>
  <c r="L1328" i="18"/>
  <c r="J1333" i="18"/>
  <c r="L1340" i="18"/>
  <c r="J1345" i="18"/>
  <c r="L1352" i="18"/>
  <c r="J1357" i="18"/>
  <c r="L1364" i="18"/>
  <c r="J1369" i="18"/>
  <c r="L1376" i="18"/>
  <c r="J1381" i="18"/>
  <c r="L1388" i="18"/>
  <c r="J1393" i="18"/>
  <c r="L1400" i="18"/>
  <c r="J1405" i="18"/>
  <c r="L1412" i="18"/>
  <c r="J1417" i="18"/>
  <c r="K1422" i="18"/>
  <c r="L1425" i="18"/>
  <c r="K1425" i="18"/>
  <c r="L1433" i="18"/>
  <c r="K1433" i="18"/>
  <c r="J1215" i="18"/>
  <c r="J1227" i="18"/>
  <c r="J1239" i="18"/>
  <c r="J1251" i="18"/>
  <c r="J1263" i="18"/>
  <c r="J1275" i="18"/>
  <c r="J1293" i="18"/>
  <c r="J1319" i="18"/>
  <c r="J1331" i="18"/>
  <c r="J1343" i="18"/>
  <c r="J1355" i="18"/>
  <c r="J1367" i="18"/>
  <c r="J1379" i="18"/>
  <c r="J1391" i="18"/>
  <c r="J1403" i="18"/>
  <c r="J1415" i="18"/>
  <c r="J1425" i="18"/>
  <c r="J1433" i="18"/>
  <c r="K1215" i="18"/>
  <c r="K1227" i="18"/>
  <c r="K1239" i="18"/>
  <c r="K1251" i="18"/>
  <c r="K1263" i="18"/>
  <c r="K1275" i="18"/>
  <c r="K1293" i="18"/>
  <c r="L1319" i="18"/>
  <c r="L1331" i="18"/>
  <c r="L1343" i="18"/>
  <c r="L1355" i="18"/>
  <c r="L1367" i="18"/>
  <c r="L1379" i="18"/>
  <c r="L1391" i="18"/>
  <c r="L1403" i="18"/>
  <c r="L1415" i="18"/>
  <c r="L1423" i="18"/>
  <c r="K1423" i="18"/>
  <c r="L1431" i="18"/>
  <c r="K1431" i="18"/>
  <c r="K1622" i="18"/>
  <c r="K1627" i="18"/>
  <c r="J1627" i="18"/>
  <c r="K1635" i="18"/>
  <c r="J1635" i="18"/>
  <c r="K1643" i="18"/>
  <c r="J1643" i="18"/>
  <c r="L1651" i="18"/>
  <c r="K1651" i="18"/>
  <c r="J1651" i="18"/>
  <c r="K1654" i="18"/>
  <c r="L1657" i="18"/>
  <c r="K1657" i="18"/>
  <c r="J1657" i="18"/>
  <c r="K1660" i="18"/>
  <c r="L1663" i="18"/>
  <c r="K1663" i="18"/>
  <c r="J1663" i="18"/>
  <c r="K1666" i="18"/>
  <c r="L1669" i="18"/>
  <c r="K1669" i="18"/>
  <c r="J1669" i="18"/>
  <c r="L1675" i="18"/>
  <c r="K1675" i="18"/>
  <c r="J1675" i="18"/>
  <c r="L1681" i="18"/>
  <c r="K1681" i="18"/>
  <c r="J1681" i="18"/>
  <c r="L1687" i="18"/>
  <c r="K1687" i="18"/>
  <c r="J1687" i="18"/>
  <c r="L1693" i="18"/>
  <c r="K1693" i="18"/>
  <c r="J1693" i="18"/>
  <c r="L1699" i="18"/>
  <c r="K1699" i="18"/>
  <c r="J1699" i="18"/>
  <c r="L1705" i="18"/>
  <c r="K1705" i="18"/>
  <c r="J1705" i="18"/>
  <c r="J1575" i="18"/>
  <c r="K1577" i="18"/>
  <c r="L1586" i="18"/>
  <c r="K1591" i="18"/>
  <c r="L1598" i="18"/>
  <c r="K1603" i="18"/>
  <c r="L1610" i="18"/>
  <c r="K1615" i="18"/>
  <c r="L1622" i="18"/>
  <c r="L1627" i="18"/>
  <c r="L1635" i="18"/>
  <c r="L1643" i="18"/>
  <c r="L1654" i="18"/>
  <c r="L1660" i="18"/>
  <c r="L1666" i="18"/>
  <c r="L1672" i="18"/>
  <c r="L1678" i="18"/>
  <c r="K1575" i="18"/>
  <c r="L1591" i="18"/>
  <c r="L1603" i="18"/>
  <c r="L1615" i="18"/>
  <c r="K1646" i="18"/>
  <c r="K1633" i="18"/>
  <c r="J1633" i="18"/>
  <c r="K1641" i="18"/>
  <c r="J1641" i="18"/>
  <c r="K1649" i="18"/>
  <c r="J1649" i="18"/>
  <c r="L1709" i="18"/>
  <c r="K1709" i="18"/>
  <c r="J1709" i="18"/>
  <c r="L1713" i="18"/>
  <c r="K1713" i="18"/>
  <c r="J1713" i="18"/>
  <c r="L1655" i="18"/>
  <c r="K1655" i="18"/>
  <c r="J1655" i="18"/>
  <c r="L1661" i="18"/>
  <c r="K1661" i="18"/>
  <c r="J1661" i="18"/>
  <c r="L1667" i="18"/>
  <c r="K1667" i="18"/>
  <c r="J1667" i="18"/>
  <c r="L1673" i="18"/>
  <c r="K1673" i="18"/>
  <c r="J1673" i="18"/>
  <c r="L1679" i="18"/>
  <c r="K1679" i="18"/>
  <c r="J1679" i="18"/>
  <c r="L1685" i="18"/>
  <c r="K1685" i="18"/>
  <c r="J1685" i="18"/>
  <c r="L1691" i="18"/>
  <c r="K1691" i="18"/>
  <c r="J1691" i="18"/>
  <c r="L1697" i="18"/>
  <c r="K1697" i="18"/>
  <c r="J1697" i="18"/>
  <c r="L1703" i="18"/>
  <c r="K1703" i="18"/>
  <c r="J1703" i="18"/>
  <c r="K1439" i="18"/>
  <c r="K1441" i="18"/>
  <c r="K1443" i="18"/>
  <c r="K1445" i="18"/>
  <c r="K1447" i="18"/>
  <c r="K1449" i="18"/>
  <c r="K1451" i="18"/>
  <c r="K1453" i="18"/>
  <c r="K1455" i="18"/>
  <c r="K1457" i="18"/>
  <c r="K1459" i="18"/>
  <c r="K1461" i="18"/>
  <c r="K1463" i="18"/>
  <c r="K1465" i="18"/>
  <c r="K1467" i="18"/>
  <c r="K1469" i="18"/>
  <c r="K1471" i="18"/>
  <c r="K1473" i="18"/>
  <c r="K1475" i="18"/>
  <c r="K1477" i="18"/>
  <c r="K1479" i="18"/>
  <c r="K1481" i="18"/>
  <c r="K1483" i="18"/>
  <c r="K1485" i="18"/>
  <c r="K1487" i="18"/>
  <c r="K1489" i="18"/>
  <c r="K1491" i="18"/>
  <c r="K1493" i="18"/>
  <c r="K1495" i="18"/>
  <c r="K1497" i="18"/>
  <c r="K1499" i="18"/>
  <c r="K1501" i="18"/>
  <c r="K1503" i="18"/>
  <c r="K1505" i="18"/>
  <c r="K1507" i="18"/>
  <c r="K1509" i="18"/>
  <c r="K1511" i="18"/>
  <c r="K1513" i="18"/>
  <c r="K1515" i="18"/>
  <c r="K1517" i="18"/>
  <c r="K1519" i="18"/>
  <c r="K1521" i="18"/>
  <c r="K1523" i="18"/>
  <c r="K1525" i="18"/>
  <c r="K1527" i="18"/>
  <c r="K1529" i="18"/>
  <c r="K1531" i="18"/>
  <c r="K1533" i="18"/>
  <c r="K1535" i="18"/>
  <c r="K1537" i="18"/>
  <c r="K1539" i="18"/>
  <c r="K1541" i="18"/>
  <c r="K1543" i="18"/>
  <c r="K1545" i="18"/>
  <c r="K1547" i="18"/>
  <c r="K1549" i="18"/>
  <c r="K1551" i="18"/>
  <c r="K1553" i="18"/>
  <c r="K1555" i="18"/>
  <c r="K1557" i="18"/>
  <c r="K1559" i="18"/>
  <c r="K1561" i="18"/>
  <c r="K1563" i="18"/>
  <c r="K1565" i="18"/>
  <c r="K1567" i="18"/>
  <c r="K1569" i="18"/>
  <c r="K1580" i="18"/>
  <c r="L1582" i="18"/>
  <c r="K1587" i="18"/>
  <c r="L1594" i="18"/>
  <c r="K1599" i="18"/>
  <c r="L1606" i="18"/>
  <c r="K1611" i="18"/>
  <c r="L1618" i="18"/>
  <c r="K1623" i="18"/>
  <c r="K1628" i="18"/>
  <c r="K1636" i="18"/>
  <c r="K1644" i="18"/>
  <c r="L1652" i="18"/>
  <c r="L1658" i="18"/>
  <c r="L1664" i="18"/>
  <c r="L1670" i="18"/>
  <c r="L1676" i="18"/>
  <c r="L1580" i="18"/>
  <c r="L1587" i="18"/>
  <c r="L1599" i="18"/>
  <c r="L1611" i="18"/>
  <c r="L1623" i="18"/>
  <c r="L1628" i="18"/>
  <c r="K1631" i="18"/>
  <c r="J1631" i="18"/>
  <c r="L1636" i="18"/>
  <c r="K1639" i="18"/>
  <c r="J1639" i="18"/>
  <c r="L1644" i="18"/>
  <c r="K1647" i="18"/>
  <c r="J1647" i="18"/>
  <c r="K1574" i="18"/>
  <c r="K1590" i="18"/>
  <c r="K1602" i="18"/>
  <c r="K1614" i="18"/>
  <c r="K1626" i="18"/>
  <c r="K1634" i="18"/>
  <c r="K1642" i="18"/>
  <c r="K1650" i="18"/>
  <c r="L1653" i="18"/>
  <c r="K1653" i="18"/>
  <c r="J1653" i="18"/>
  <c r="K1656" i="18"/>
  <c r="L1659" i="18"/>
  <c r="K1659" i="18"/>
  <c r="J1659" i="18"/>
  <c r="K1662" i="18"/>
  <c r="L1665" i="18"/>
  <c r="K1665" i="18"/>
  <c r="J1665" i="18"/>
  <c r="K1668" i="18"/>
  <c r="L1671" i="18"/>
  <c r="K1671" i="18"/>
  <c r="J1671" i="18"/>
  <c r="K1674" i="18"/>
  <c r="L1677" i="18"/>
  <c r="K1677" i="18"/>
  <c r="J1677" i="18"/>
  <c r="K1680" i="18"/>
  <c r="L1683" i="18"/>
  <c r="K1683" i="18"/>
  <c r="J1683" i="18"/>
  <c r="L1689" i="18"/>
  <c r="K1689" i="18"/>
  <c r="J1689" i="18"/>
  <c r="L1695" i="18"/>
  <c r="K1695" i="18"/>
  <c r="J1695" i="18"/>
  <c r="L1701" i="18"/>
  <c r="K1701" i="18"/>
  <c r="J1701" i="18"/>
  <c r="L1707" i="18"/>
  <c r="K1707" i="18"/>
  <c r="J1707" i="18"/>
  <c r="K1572" i="18"/>
  <c r="L1574" i="18"/>
  <c r="K1583" i="18"/>
  <c r="L1590" i="18"/>
  <c r="K1595" i="18"/>
  <c r="L1602" i="18"/>
  <c r="K1607" i="18"/>
  <c r="L1614" i="18"/>
  <c r="K1619" i="18"/>
  <c r="L1626" i="18"/>
  <c r="K1629" i="18"/>
  <c r="J1629" i="18"/>
  <c r="L1634" i="18"/>
  <c r="K1637" i="18"/>
  <c r="J1637" i="18"/>
  <c r="L1642" i="18"/>
  <c r="K1645" i="18"/>
  <c r="J1645" i="18"/>
  <c r="L1650" i="18"/>
  <c r="L1656" i="18"/>
  <c r="L1662" i="18"/>
  <c r="L1668" i="18"/>
  <c r="L1674" i="18"/>
  <c r="L1680" i="18"/>
  <c r="L1711" i="18"/>
  <c r="K1711" i="18"/>
  <c r="J1711" i="18"/>
  <c r="L1715" i="18"/>
  <c r="K1715" i="18"/>
  <c r="J1715" i="18"/>
  <c r="K1570" i="18"/>
  <c r="L1572" i="18"/>
  <c r="L1583" i="18"/>
  <c r="K1588" i="18"/>
  <c r="L1595" i="18"/>
  <c r="K1600" i="18"/>
  <c r="L1607" i="18"/>
  <c r="K1612" i="18"/>
  <c r="L1619" i="18"/>
  <c r="K1624" i="18"/>
  <c r="L1629" i="18"/>
  <c r="L1637" i="18"/>
  <c r="L1645" i="18"/>
  <c r="L1941" i="18"/>
  <c r="K1941" i="18"/>
  <c r="J1941" i="18"/>
  <c r="J1880" i="18"/>
  <c r="J1892" i="18"/>
  <c r="J1904" i="18"/>
  <c r="J1915" i="18"/>
  <c r="K1932" i="18"/>
  <c r="K1946" i="18"/>
  <c r="J1873" i="18"/>
  <c r="K1880" i="18"/>
  <c r="J1885" i="18"/>
  <c r="K1892" i="18"/>
  <c r="J1897" i="18"/>
  <c r="K1904" i="18"/>
  <c r="K1912" i="18"/>
  <c r="L1915" i="18"/>
  <c r="K1922" i="18"/>
  <c r="L1932" i="18"/>
  <c r="L1937" i="18"/>
  <c r="K1937" i="18"/>
  <c r="J1937" i="18"/>
  <c r="L1946" i="18"/>
  <c r="K1873" i="18"/>
  <c r="J1878" i="18"/>
  <c r="K1885" i="18"/>
  <c r="J1890" i="18"/>
  <c r="K1897" i="18"/>
  <c r="J1902" i="18"/>
  <c r="J1907" i="18"/>
  <c r="L1912" i="18"/>
  <c r="J1919" i="18"/>
  <c r="L1922" i="18"/>
  <c r="L1929" i="18"/>
  <c r="K1933" i="18"/>
  <c r="J1933" i="18"/>
  <c r="K1942" i="18"/>
  <c r="L1947" i="18"/>
  <c r="K1947" i="18"/>
  <c r="J1947" i="18"/>
  <c r="L1956" i="18"/>
  <c r="K1878" i="18"/>
  <c r="K1890" i="18"/>
  <c r="K1902" i="18"/>
  <c r="K1907" i="18"/>
  <c r="L1919" i="18"/>
  <c r="L1942" i="18"/>
  <c r="J1717" i="18"/>
  <c r="J1719" i="18"/>
  <c r="J1721" i="18"/>
  <c r="J1723" i="18"/>
  <c r="J1725" i="18"/>
  <c r="J1727" i="18"/>
  <c r="J1729" i="18"/>
  <c r="J1731" i="18"/>
  <c r="J1733" i="18"/>
  <c r="J1735" i="18"/>
  <c r="J1737" i="18"/>
  <c r="J1739" i="18"/>
  <c r="J1741" i="18"/>
  <c r="J1743" i="18"/>
  <c r="J1745" i="18"/>
  <c r="J1747" i="18"/>
  <c r="J1749" i="18"/>
  <c r="J1751" i="18"/>
  <c r="J1753" i="18"/>
  <c r="J1755" i="18"/>
  <c r="J1757" i="18"/>
  <c r="J1759" i="18"/>
  <c r="J1761" i="18"/>
  <c r="J1763" i="18"/>
  <c r="J1765" i="18"/>
  <c r="J1767" i="18"/>
  <c r="J1769" i="18"/>
  <c r="J1771" i="18"/>
  <c r="J1773" i="18"/>
  <c r="J1775" i="18"/>
  <c r="J1777" i="18"/>
  <c r="J1779" i="18"/>
  <c r="J1781" i="18"/>
  <c r="J1783" i="18"/>
  <c r="J1785" i="18"/>
  <c r="J1787" i="18"/>
  <c r="J1789" i="18"/>
  <c r="J1791" i="18"/>
  <c r="J1793" i="18"/>
  <c r="J1795" i="18"/>
  <c r="J1797" i="18"/>
  <c r="J1799" i="18"/>
  <c r="J1801" i="18"/>
  <c r="J1803" i="18"/>
  <c r="J1805" i="18"/>
  <c r="J1807" i="18"/>
  <c r="J1809" i="18"/>
  <c r="J1811" i="18"/>
  <c r="J1813" i="18"/>
  <c r="J1815" i="18"/>
  <c r="J1817" i="18"/>
  <c r="J1819" i="18"/>
  <c r="J1821" i="18"/>
  <c r="J1823" i="18"/>
  <c r="J1825" i="18"/>
  <c r="J1827" i="18"/>
  <c r="J1829" i="18"/>
  <c r="J1831" i="18"/>
  <c r="J1833" i="18"/>
  <c r="J1835" i="18"/>
  <c r="J1837" i="18"/>
  <c r="J1839" i="18"/>
  <c r="J1841" i="18"/>
  <c r="J1843" i="18"/>
  <c r="J1845" i="18"/>
  <c r="J1847" i="18"/>
  <c r="J1849" i="18"/>
  <c r="J1851" i="18"/>
  <c r="J1853" i="18"/>
  <c r="J1855" i="18"/>
  <c r="J1857" i="18"/>
  <c r="J1859" i="18"/>
  <c r="J1861" i="18"/>
  <c r="J1863" i="18"/>
  <c r="J1865" i="18"/>
  <c r="J1867" i="18"/>
  <c r="J1869" i="18"/>
  <c r="J1876" i="18"/>
  <c r="J1888" i="18"/>
  <c r="J1900" i="18"/>
  <c r="K1910" i="18"/>
  <c r="J1913" i="18"/>
  <c r="K1916" i="18"/>
  <c r="J1923" i="18"/>
  <c r="K1938" i="18"/>
  <c r="L1943" i="18"/>
  <c r="K1943" i="18"/>
  <c r="J1943" i="18"/>
  <c r="K1717" i="18"/>
  <c r="K1719" i="18"/>
  <c r="K1721" i="18"/>
  <c r="K1723" i="18"/>
  <c r="K1725" i="18"/>
  <c r="K1727" i="18"/>
  <c r="K1729" i="18"/>
  <c r="K1731" i="18"/>
  <c r="K1733" i="18"/>
  <c r="K1735" i="18"/>
  <c r="K1737" i="18"/>
  <c r="K1739" i="18"/>
  <c r="K1741" i="18"/>
  <c r="K1743" i="18"/>
  <c r="K1745" i="18"/>
  <c r="K1747" i="18"/>
  <c r="K1749" i="18"/>
  <c r="K1751" i="18"/>
  <c r="K1753" i="18"/>
  <c r="K1755" i="18"/>
  <c r="K1757" i="18"/>
  <c r="K1759" i="18"/>
  <c r="K1761" i="18"/>
  <c r="K1763" i="18"/>
  <c r="K1765" i="18"/>
  <c r="K1767" i="18"/>
  <c r="K1769" i="18"/>
  <c r="K1771" i="18"/>
  <c r="K1773" i="18"/>
  <c r="K1775" i="18"/>
  <c r="K1777" i="18"/>
  <c r="K1779" i="18"/>
  <c r="K1781" i="18"/>
  <c r="K1783" i="18"/>
  <c r="K1785" i="18"/>
  <c r="K1787" i="18"/>
  <c r="K1789" i="18"/>
  <c r="K1791" i="18"/>
  <c r="K1793" i="18"/>
  <c r="K1795" i="18"/>
  <c r="K1797" i="18"/>
  <c r="K1799" i="18"/>
  <c r="K1801" i="18"/>
  <c r="K1803" i="18"/>
  <c r="K1805" i="18"/>
  <c r="K1807" i="18"/>
  <c r="K1809" i="18"/>
  <c r="K1811" i="18"/>
  <c r="K1813" i="18"/>
  <c r="K1815" i="18"/>
  <c r="K1817" i="18"/>
  <c r="K1819" i="18"/>
  <c r="K1821" i="18"/>
  <c r="K1823" i="18"/>
  <c r="K1825" i="18"/>
  <c r="K1827" i="18"/>
  <c r="K1829" i="18"/>
  <c r="K1831" i="18"/>
  <c r="K1833" i="18"/>
  <c r="K1835" i="18"/>
  <c r="K1837" i="18"/>
  <c r="K1839" i="18"/>
  <c r="K1841" i="18"/>
  <c r="K1843" i="18"/>
  <c r="K1845" i="18"/>
  <c r="K1847" i="18"/>
  <c r="K1849" i="18"/>
  <c r="K1851" i="18"/>
  <c r="K1853" i="18"/>
  <c r="K1855" i="18"/>
  <c r="K1857" i="18"/>
  <c r="K1859" i="18"/>
  <c r="K1861" i="18"/>
  <c r="K1863" i="18"/>
  <c r="K1865" i="18"/>
  <c r="K1867" i="18"/>
  <c r="K1869" i="18"/>
  <c r="K1876" i="18"/>
  <c r="K1888" i="18"/>
  <c r="K1900" i="18"/>
  <c r="L1910" i="18"/>
  <c r="K1913" i="18"/>
  <c r="L1916" i="18"/>
  <c r="L1923" i="18"/>
  <c r="K1930" i="18"/>
  <c r="L1938" i="18"/>
  <c r="K1948" i="18"/>
  <c r="K1958" i="18"/>
  <c r="L1930" i="18"/>
  <c r="L1939" i="18"/>
  <c r="K1939" i="18"/>
  <c r="J1939" i="18"/>
  <c r="L1948" i="18"/>
  <c r="L1958" i="18"/>
  <c r="J1872" i="18"/>
  <c r="J1884" i="18"/>
  <c r="J1896" i="18"/>
  <c r="J1911" i="18"/>
  <c r="K1924" i="18"/>
  <c r="J1931" i="18"/>
  <c r="L1935" i="18"/>
  <c r="K1935" i="18"/>
  <c r="J1935" i="18"/>
  <c r="K1954" i="18"/>
  <c r="K1872" i="18"/>
  <c r="J1877" i="18"/>
  <c r="K1884" i="18"/>
  <c r="J1889" i="18"/>
  <c r="K1896" i="18"/>
  <c r="J1901" i="18"/>
  <c r="K1911" i="18"/>
  <c r="K1914" i="18"/>
  <c r="J1921" i="18"/>
  <c r="L1924" i="18"/>
  <c r="L1931" i="18"/>
  <c r="K1940" i="18"/>
  <c r="L1945" i="18"/>
  <c r="K1945" i="18"/>
  <c r="J1945" i="18"/>
  <c r="L1954" i="18"/>
  <c r="K1960" i="18"/>
  <c r="K1906" i="18"/>
  <c r="L1914" i="18"/>
  <c r="L1921" i="18"/>
  <c r="K1928" i="18"/>
  <c r="L1940" i="18"/>
  <c r="K1950" i="18"/>
  <c r="L1960" i="18"/>
  <c r="L2143" i="18"/>
  <c r="J2143" i="18"/>
  <c r="J2046" i="18"/>
  <c r="J2110" i="18"/>
  <c r="K2143" i="18"/>
  <c r="L2155" i="18"/>
  <c r="K2155" i="18"/>
  <c r="J2155" i="18"/>
  <c r="J1962" i="18"/>
  <c r="J1964" i="18"/>
  <c r="J1966" i="18"/>
  <c r="J2044" i="18"/>
  <c r="K2046" i="18"/>
  <c r="J2055" i="18"/>
  <c r="K2062" i="18"/>
  <c r="J2067" i="18"/>
  <c r="K2074" i="18"/>
  <c r="J2079" i="18"/>
  <c r="K2086" i="18"/>
  <c r="J2091" i="18"/>
  <c r="K2098" i="18"/>
  <c r="J2103" i="18"/>
  <c r="K2110" i="18"/>
  <c r="K1964" i="18"/>
  <c r="K2044" i="18"/>
  <c r="K2055" i="18"/>
  <c r="K2067" i="18"/>
  <c r="K2079" i="18"/>
  <c r="K2091" i="18"/>
  <c r="K2103" i="18"/>
  <c r="J2108" i="18"/>
  <c r="L2140" i="18"/>
  <c r="J2140" i="18"/>
  <c r="L2152" i="18"/>
  <c r="J2152" i="18"/>
  <c r="J2049" i="18"/>
  <c r="K2051" i="18"/>
  <c r="J2058" i="18"/>
  <c r="K2065" i="18"/>
  <c r="J2070" i="18"/>
  <c r="K2077" i="18"/>
  <c r="J2082" i="18"/>
  <c r="K2089" i="18"/>
  <c r="J2094" i="18"/>
  <c r="K2101" i="18"/>
  <c r="J2106" i="18"/>
  <c r="K2152" i="18"/>
  <c r="K2049" i="18"/>
  <c r="K2058" i="18"/>
  <c r="K2070" i="18"/>
  <c r="K2082" i="18"/>
  <c r="K2094" i="18"/>
  <c r="K2106" i="18"/>
  <c r="L2141" i="18"/>
  <c r="K2141" i="18"/>
  <c r="L2138" i="18"/>
  <c r="K2138" i="18"/>
  <c r="J1949" i="18"/>
  <c r="J1951" i="18"/>
  <c r="J1953" i="18"/>
  <c r="J1955" i="18"/>
  <c r="J1957" i="18"/>
  <c r="J1959" i="18"/>
  <c r="J1961" i="18"/>
  <c r="J1963" i="18"/>
  <c r="J1965" i="18"/>
  <c r="J2061" i="18"/>
  <c r="L2134" i="18"/>
  <c r="K2134" i="18"/>
  <c r="J2134" i="18"/>
  <c r="K1949" i="18"/>
  <c r="K1951" i="18"/>
  <c r="K1953" i="18"/>
  <c r="K1955" i="18"/>
  <c r="K1957" i="18"/>
  <c r="K1959" i="18"/>
  <c r="K1961" i="18"/>
  <c r="K1963" i="18"/>
  <c r="K1965" i="18"/>
  <c r="J1967" i="18"/>
  <c r="J1969" i="18"/>
  <c r="J1971" i="18"/>
  <c r="J1973" i="18"/>
  <c r="J1975" i="18"/>
  <c r="J1977" i="18"/>
  <c r="J1979" i="18"/>
  <c r="J1981" i="18"/>
  <c r="J1983" i="18"/>
  <c r="J1985" i="18"/>
  <c r="J1987" i="18"/>
  <c r="J1989" i="18"/>
  <c r="J1991" i="18"/>
  <c r="J1993" i="18"/>
  <c r="J1995" i="18"/>
  <c r="J1997" i="18"/>
  <c r="J1999" i="18"/>
  <c r="J2001" i="18"/>
  <c r="J2003" i="18"/>
  <c r="J2005" i="18"/>
  <c r="J2007" i="18"/>
  <c r="J2009" i="18"/>
  <c r="J2011" i="18"/>
  <c r="J2013" i="18"/>
  <c r="J2015" i="18"/>
  <c r="J2017" i="18"/>
  <c r="J2019" i="18"/>
  <c r="J2021" i="18"/>
  <c r="J2023" i="18"/>
  <c r="J2025" i="18"/>
  <c r="J2027" i="18"/>
  <c r="J2029" i="18"/>
  <c r="J2031" i="18"/>
  <c r="J2033" i="18"/>
  <c r="J2035" i="18"/>
  <c r="J2037" i="18"/>
  <c r="J2039" i="18"/>
  <c r="J2041" i="18"/>
  <c r="J2054" i="18"/>
  <c r="K2061" i="18"/>
  <c r="J2066" i="18"/>
  <c r="K2073" i="18"/>
  <c r="J2078" i="18"/>
  <c r="K2085" i="18"/>
  <c r="K2097" i="18"/>
  <c r="J2102" i="18"/>
  <c r="L2135" i="18"/>
  <c r="K2135" i="18"/>
  <c r="L2150" i="18"/>
  <c r="K2150" i="18"/>
  <c r="K1967" i="18"/>
  <c r="K1969" i="18"/>
  <c r="K1971" i="18"/>
  <c r="K1973" i="18"/>
  <c r="K1975" i="18"/>
  <c r="K1977" i="18"/>
  <c r="K1979" i="18"/>
  <c r="K1981" i="18"/>
  <c r="K1983" i="18"/>
  <c r="K1985" i="18"/>
  <c r="K1987" i="18"/>
  <c r="K1989" i="18"/>
  <c r="K1991" i="18"/>
  <c r="K1993" i="18"/>
  <c r="K1995" i="18"/>
  <c r="K1997" i="18"/>
  <c r="K1999" i="18"/>
  <c r="K2001" i="18"/>
  <c r="K2003" i="18"/>
  <c r="K2005" i="18"/>
  <c r="K2007" i="18"/>
  <c r="K2009" i="18"/>
  <c r="K2011" i="18"/>
  <c r="K2013" i="18"/>
  <c r="K2015" i="18"/>
  <c r="K2017" i="18"/>
  <c r="K2019" i="18"/>
  <c r="K2021" i="18"/>
  <c r="K2023" i="18"/>
  <c r="K2025" i="18"/>
  <c r="K2027" i="18"/>
  <c r="K2029" i="18"/>
  <c r="K2031" i="18"/>
  <c r="K2033" i="18"/>
  <c r="K2035" i="18"/>
  <c r="K2037" i="18"/>
  <c r="K2039" i="18"/>
  <c r="K2041" i="18"/>
  <c r="K2054" i="18"/>
  <c r="K2066" i="18"/>
  <c r="K2078" i="18"/>
  <c r="J2083" i="18"/>
  <c r="K2090" i="18"/>
  <c r="J2095" i="18"/>
  <c r="K2102" i="18"/>
  <c r="L2131" i="18"/>
  <c r="J2131" i="18"/>
  <c r="J2135" i="18"/>
  <c r="L2146" i="18"/>
  <c r="K2146" i="18"/>
  <c r="J2146" i="18"/>
  <c r="J2150" i="18"/>
  <c r="J2050" i="18"/>
  <c r="K2052" i="18"/>
  <c r="K2059" i="18"/>
  <c r="J2064" i="18"/>
  <c r="K2071" i="18"/>
  <c r="J2076" i="18"/>
  <c r="K2083" i="18"/>
  <c r="J2088" i="18"/>
  <c r="K2095" i="18"/>
  <c r="J2100" i="18"/>
  <c r="K2131" i="18"/>
  <c r="L2147" i="18"/>
  <c r="K2147" i="18"/>
  <c r="L2303" i="18"/>
  <c r="J2303" i="18"/>
  <c r="L2293" i="18"/>
  <c r="J2293" i="18"/>
  <c r="K2303" i="18"/>
  <c r="K2466" i="18"/>
  <c r="J2466" i="18"/>
  <c r="K2162" i="18"/>
  <c r="J2167" i="18"/>
  <c r="K2174" i="18"/>
  <c r="J2179" i="18"/>
  <c r="K2186" i="18"/>
  <c r="J2191" i="18"/>
  <c r="L2196" i="18"/>
  <c r="J2196" i="18"/>
  <c r="L2199" i="18"/>
  <c r="J2199" i="18"/>
  <c r="L2202" i="18"/>
  <c r="J2202" i="18"/>
  <c r="L2205" i="18"/>
  <c r="J2205" i="18"/>
  <c r="L2208" i="18"/>
  <c r="J2208" i="18"/>
  <c r="L2211" i="18"/>
  <c r="J2211" i="18"/>
  <c r="L2214" i="18"/>
  <c r="J2214" i="18"/>
  <c r="L2217" i="18"/>
  <c r="J2217" i="18"/>
  <c r="L2220" i="18"/>
  <c r="J2220" i="18"/>
  <c r="L2223" i="18"/>
  <c r="J2223" i="18"/>
  <c r="L2226" i="18"/>
  <c r="J2226" i="18"/>
  <c r="L2229" i="18"/>
  <c r="J2229" i="18"/>
  <c r="L2232" i="18"/>
  <c r="J2232" i="18"/>
  <c r="L2235" i="18"/>
  <c r="J2235" i="18"/>
  <c r="L2238" i="18"/>
  <c r="J2238" i="18"/>
  <c r="L2241" i="18"/>
  <c r="J2241" i="18"/>
  <c r="L2244" i="18"/>
  <c r="J2244" i="18"/>
  <c r="L2247" i="18"/>
  <c r="J2247" i="18"/>
  <c r="L2250" i="18"/>
  <c r="J2250" i="18"/>
  <c r="L2253" i="18"/>
  <c r="J2253" i="18"/>
  <c r="L2256" i="18"/>
  <c r="J2256" i="18"/>
  <c r="L2259" i="18"/>
  <c r="J2259" i="18"/>
  <c r="L2262" i="18"/>
  <c r="J2262" i="18"/>
  <c r="L2265" i="18"/>
  <c r="J2265" i="18"/>
  <c r="L2268" i="18"/>
  <c r="J2268" i="18"/>
  <c r="L2271" i="18"/>
  <c r="J2271" i="18"/>
  <c r="L2277" i="18"/>
  <c r="J2277" i="18"/>
  <c r="L2283" i="18"/>
  <c r="J2283" i="18"/>
  <c r="K2293" i="18"/>
  <c r="L2307" i="18"/>
  <c r="J2307" i="18"/>
  <c r="K2434" i="18"/>
  <c r="L2434" i="18"/>
  <c r="J2434" i="18"/>
  <c r="K2452" i="18"/>
  <c r="L2452" i="18"/>
  <c r="J2452" i="18"/>
  <c r="L2466" i="18"/>
  <c r="K2476" i="18"/>
  <c r="L2476" i="18"/>
  <c r="J2476" i="18"/>
  <c r="J2561" i="18"/>
  <c r="L2561" i="18"/>
  <c r="K2561" i="18"/>
  <c r="K2167" i="18"/>
  <c r="K2179" i="18"/>
  <c r="K2191" i="18"/>
  <c r="L2297" i="18"/>
  <c r="J2297" i="18"/>
  <c r="K2448" i="18"/>
  <c r="J2448" i="18"/>
  <c r="L2511" i="18"/>
  <c r="J2511" i="18"/>
  <c r="K2511" i="18"/>
  <c r="L2287" i="18"/>
  <c r="J2287" i="18"/>
  <c r="L2311" i="18"/>
  <c r="J2311" i="18"/>
  <c r="K2472" i="18"/>
  <c r="J2472" i="18"/>
  <c r="K2153" i="18"/>
  <c r="J2158" i="18"/>
  <c r="K2165" i="18"/>
  <c r="J2170" i="18"/>
  <c r="K2177" i="18"/>
  <c r="J2182" i="18"/>
  <c r="K2189" i="18"/>
  <c r="J2194" i="18"/>
  <c r="K2287" i="18"/>
  <c r="L2301" i="18"/>
  <c r="J2301" i="18"/>
  <c r="K2311" i="18"/>
  <c r="K2458" i="18"/>
  <c r="L2458" i="18"/>
  <c r="J2458" i="18"/>
  <c r="L2472" i="18"/>
  <c r="K2158" i="18"/>
  <c r="K2170" i="18"/>
  <c r="K2182" i="18"/>
  <c r="K2194" i="18"/>
  <c r="L2197" i="18"/>
  <c r="J2197" i="18"/>
  <c r="L2200" i="18"/>
  <c r="J2200" i="18"/>
  <c r="L2203" i="18"/>
  <c r="J2203" i="18"/>
  <c r="L2206" i="18"/>
  <c r="J2206" i="18"/>
  <c r="L2209" i="18"/>
  <c r="J2209" i="18"/>
  <c r="L2212" i="18"/>
  <c r="J2212" i="18"/>
  <c r="L2215" i="18"/>
  <c r="J2215" i="18"/>
  <c r="L2218" i="18"/>
  <c r="J2218" i="18"/>
  <c r="L2221" i="18"/>
  <c r="J2221" i="18"/>
  <c r="L2224" i="18"/>
  <c r="J2224" i="18"/>
  <c r="L2227" i="18"/>
  <c r="J2227" i="18"/>
  <c r="L2230" i="18"/>
  <c r="J2230" i="18"/>
  <c r="L2233" i="18"/>
  <c r="J2233" i="18"/>
  <c r="L2236" i="18"/>
  <c r="J2236" i="18"/>
  <c r="L2239" i="18"/>
  <c r="J2239" i="18"/>
  <c r="L2242" i="18"/>
  <c r="J2242" i="18"/>
  <c r="L2245" i="18"/>
  <c r="J2245" i="18"/>
  <c r="L2248" i="18"/>
  <c r="J2248" i="18"/>
  <c r="L2251" i="18"/>
  <c r="J2251" i="18"/>
  <c r="L2254" i="18"/>
  <c r="J2254" i="18"/>
  <c r="L2257" i="18"/>
  <c r="J2257" i="18"/>
  <c r="L2260" i="18"/>
  <c r="J2260" i="18"/>
  <c r="L2263" i="18"/>
  <c r="J2263" i="18"/>
  <c r="L2266" i="18"/>
  <c r="J2266" i="18"/>
  <c r="L2269" i="18"/>
  <c r="J2269" i="18"/>
  <c r="L2275" i="18"/>
  <c r="J2275" i="18"/>
  <c r="L2281" i="18"/>
  <c r="J2281" i="18"/>
  <c r="L2291" i="18"/>
  <c r="J2291" i="18"/>
  <c r="K2440" i="18"/>
  <c r="L2440" i="18"/>
  <c r="J2440" i="18"/>
  <c r="J2585" i="18"/>
  <c r="L2585" i="18"/>
  <c r="K2585" i="18"/>
  <c r="J2132" i="18"/>
  <c r="J2144" i="18"/>
  <c r="J2156" i="18"/>
  <c r="J2168" i="18"/>
  <c r="J2180" i="18"/>
  <c r="J2192" i="18"/>
  <c r="K2197" i="18"/>
  <c r="K2200" i="18"/>
  <c r="K2203" i="18"/>
  <c r="K2206" i="18"/>
  <c r="K2209" i="18"/>
  <c r="K2212" i="18"/>
  <c r="K2215" i="18"/>
  <c r="K2218" i="18"/>
  <c r="K2221" i="18"/>
  <c r="K2224" i="18"/>
  <c r="K2227" i="18"/>
  <c r="K2230" i="18"/>
  <c r="K2233" i="18"/>
  <c r="K2236" i="18"/>
  <c r="K2239" i="18"/>
  <c r="K2242" i="18"/>
  <c r="K2245" i="18"/>
  <c r="K2248" i="18"/>
  <c r="K2251" i="18"/>
  <c r="K2254" i="18"/>
  <c r="K2257" i="18"/>
  <c r="K2260" i="18"/>
  <c r="K2263" i="18"/>
  <c r="K2266" i="18"/>
  <c r="K2269" i="18"/>
  <c r="K2275" i="18"/>
  <c r="K2281" i="18"/>
  <c r="K2291" i="18"/>
  <c r="L2305" i="18"/>
  <c r="J2305" i="18"/>
  <c r="L2423" i="18"/>
  <c r="K2423" i="18"/>
  <c r="J2423" i="18"/>
  <c r="J2427" i="18"/>
  <c r="L2427" i="18"/>
  <c r="K2436" i="18"/>
  <c r="J2436" i="18"/>
  <c r="K2454" i="18"/>
  <c r="J2454" i="18"/>
  <c r="K2132" i="18"/>
  <c r="J2137" i="18"/>
  <c r="K2144" i="18"/>
  <c r="J2149" i="18"/>
  <c r="K2156" i="18"/>
  <c r="J2161" i="18"/>
  <c r="K2168" i="18"/>
  <c r="J2173" i="18"/>
  <c r="K2180" i="18"/>
  <c r="J2185" i="18"/>
  <c r="K2192" i="18"/>
  <c r="L2295" i="18"/>
  <c r="J2295" i="18"/>
  <c r="K2305" i="18"/>
  <c r="K2427" i="18"/>
  <c r="L2436" i="18"/>
  <c r="L2454" i="18"/>
  <c r="K2464" i="18"/>
  <c r="L2464" i="18"/>
  <c r="J2464" i="18"/>
  <c r="L2285" i="18"/>
  <c r="J2285" i="18"/>
  <c r="L2309" i="18"/>
  <c r="J2309" i="18"/>
  <c r="K2424" i="18"/>
  <c r="L2424" i="18"/>
  <c r="J2424" i="18"/>
  <c r="K2428" i="18"/>
  <c r="J2428" i="18"/>
  <c r="J2159" i="18"/>
  <c r="J2171" i="18"/>
  <c r="J2183" i="18"/>
  <c r="J2195" i="18"/>
  <c r="L2198" i="18"/>
  <c r="J2198" i="18"/>
  <c r="L2201" i="18"/>
  <c r="J2201" i="18"/>
  <c r="L2204" i="18"/>
  <c r="J2204" i="18"/>
  <c r="L2207" i="18"/>
  <c r="J2207" i="18"/>
  <c r="L2210" i="18"/>
  <c r="J2210" i="18"/>
  <c r="L2213" i="18"/>
  <c r="J2213" i="18"/>
  <c r="L2216" i="18"/>
  <c r="J2216" i="18"/>
  <c r="L2219" i="18"/>
  <c r="J2219" i="18"/>
  <c r="L2222" i="18"/>
  <c r="J2222" i="18"/>
  <c r="L2225" i="18"/>
  <c r="J2225" i="18"/>
  <c r="L2228" i="18"/>
  <c r="J2228" i="18"/>
  <c r="L2231" i="18"/>
  <c r="J2231" i="18"/>
  <c r="L2234" i="18"/>
  <c r="J2234" i="18"/>
  <c r="L2237" i="18"/>
  <c r="J2237" i="18"/>
  <c r="L2240" i="18"/>
  <c r="J2240" i="18"/>
  <c r="L2243" i="18"/>
  <c r="J2243" i="18"/>
  <c r="L2246" i="18"/>
  <c r="J2246" i="18"/>
  <c r="L2249" i="18"/>
  <c r="J2249" i="18"/>
  <c r="L2252" i="18"/>
  <c r="J2252" i="18"/>
  <c r="L2255" i="18"/>
  <c r="J2255" i="18"/>
  <c r="L2258" i="18"/>
  <c r="J2258" i="18"/>
  <c r="L2261" i="18"/>
  <c r="J2261" i="18"/>
  <c r="L2264" i="18"/>
  <c r="J2264" i="18"/>
  <c r="L2267" i="18"/>
  <c r="J2267" i="18"/>
  <c r="L2273" i="18"/>
  <c r="J2273" i="18"/>
  <c r="L2279" i="18"/>
  <c r="J2279" i="18"/>
  <c r="L2299" i="18"/>
  <c r="J2299" i="18"/>
  <c r="K2446" i="18"/>
  <c r="L2446" i="18"/>
  <c r="J2446" i="18"/>
  <c r="K2460" i="18"/>
  <c r="J2460" i="18"/>
  <c r="J2537" i="18"/>
  <c r="L2537" i="18"/>
  <c r="K2537" i="18"/>
  <c r="K2159" i="18"/>
  <c r="J2164" i="18"/>
  <c r="K2171" i="18"/>
  <c r="J2176" i="18"/>
  <c r="K2183" i="18"/>
  <c r="J2188" i="18"/>
  <c r="K2195" i="18"/>
  <c r="K2198" i="18"/>
  <c r="K2201" i="18"/>
  <c r="K2204" i="18"/>
  <c r="K2207" i="18"/>
  <c r="K2210" i="18"/>
  <c r="K2213" i="18"/>
  <c r="K2216" i="18"/>
  <c r="K2219" i="18"/>
  <c r="K2222" i="18"/>
  <c r="K2225" i="18"/>
  <c r="K2228" i="18"/>
  <c r="K2231" i="18"/>
  <c r="K2234" i="18"/>
  <c r="K2237" i="18"/>
  <c r="K2240" i="18"/>
  <c r="K2243" i="18"/>
  <c r="K2246" i="18"/>
  <c r="K2249" i="18"/>
  <c r="K2252" i="18"/>
  <c r="K2255" i="18"/>
  <c r="K2258" i="18"/>
  <c r="K2261" i="18"/>
  <c r="K2264" i="18"/>
  <c r="K2267" i="18"/>
  <c r="K2273" i="18"/>
  <c r="K2279" i="18"/>
  <c r="L2289" i="18"/>
  <c r="J2289" i="18"/>
  <c r="K2299" i="18"/>
  <c r="L2313" i="18"/>
  <c r="J2313" i="18"/>
  <c r="K2442" i="18"/>
  <c r="J2442" i="18"/>
  <c r="L2460" i="18"/>
  <c r="K2470" i="18"/>
  <c r="L2470" i="18"/>
  <c r="J2470" i="18"/>
  <c r="K2480" i="18"/>
  <c r="L2480" i="18"/>
  <c r="J2480" i="18"/>
  <c r="L2483" i="18"/>
  <c r="J2483" i="18"/>
  <c r="J2549" i="18"/>
  <c r="L2549" i="18"/>
  <c r="K2549" i="18"/>
  <c r="K2706" i="18"/>
  <c r="J2706" i="18"/>
  <c r="L2706" i="18"/>
  <c r="J2463" i="18"/>
  <c r="J2475" i="18"/>
  <c r="K2483" i="18"/>
  <c r="J2486" i="18"/>
  <c r="K2490" i="18"/>
  <c r="J2490" i="18"/>
  <c r="K2494" i="18"/>
  <c r="J2494" i="18"/>
  <c r="K2498" i="18"/>
  <c r="J2498" i="18"/>
  <c r="K2502" i="18"/>
  <c r="J2502" i="18"/>
  <c r="K2506" i="18"/>
  <c r="J2506" i="18"/>
  <c r="K2510" i="18"/>
  <c r="J2510" i="18"/>
  <c r="J2515" i="18"/>
  <c r="K2515" i="18"/>
  <c r="J2536" i="18"/>
  <c r="L2536" i="18"/>
  <c r="K2536" i="18"/>
  <c r="J2563" i="18"/>
  <c r="K2563" i="18"/>
  <c r="J2584" i="18"/>
  <c r="L2584" i="18"/>
  <c r="K2584" i="18"/>
  <c r="J2315" i="18"/>
  <c r="J2317" i="18"/>
  <c r="J2319" i="18"/>
  <c r="J2321" i="18"/>
  <c r="J2323" i="18"/>
  <c r="J2325" i="18"/>
  <c r="J2327" i="18"/>
  <c r="J2329" i="18"/>
  <c r="J2331" i="18"/>
  <c r="J2333" i="18"/>
  <c r="J2335" i="18"/>
  <c r="J2337" i="18"/>
  <c r="J2339" i="18"/>
  <c r="J2341" i="18"/>
  <c r="J2343" i="18"/>
  <c r="J2345" i="18"/>
  <c r="J2347" i="18"/>
  <c r="J2349" i="18"/>
  <c r="J2351" i="18"/>
  <c r="J2353" i="18"/>
  <c r="J2355" i="18"/>
  <c r="J2357" i="18"/>
  <c r="J2359" i="18"/>
  <c r="J2361" i="18"/>
  <c r="J2363" i="18"/>
  <c r="J2365" i="18"/>
  <c r="J2367" i="18"/>
  <c r="J2369" i="18"/>
  <c r="J2371" i="18"/>
  <c r="J2373" i="18"/>
  <c r="J2375" i="18"/>
  <c r="J2377" i="18"/>
  <c r="J2379" i="18"/>
  <c r="J2381" i="18"/>
  <c r="J2383" i="18"/>
  <c r="J2385" i="18"/>
  <c r="J2387" i="18"/>
  <c r="J2389" i="18"/>
  <c r="J2391" i="18"/>
  <c r="J2393" i="18"/>
  <c r="J2395" i="18"/>
  <c r="J2397" i="18"/>
  <c r="J2399" i="18"/>
  <c r="J2401" i="18"/>
  <c r="J2403" i="18"/>
  <c r="J2405" i="18"/>
  <c r="J2407" i="18"/>
  <c r="J2409" i="18"/>
  <c r="J2411" i="18"/>
  <c r="J2413" i="18"/>
  <c r="J2415" i="18"/>
  <c r="J2417" i="18"/>
  <c r="J2419" i="18"/>
  <c r="J2432" i="18"/>
  <c r="K2439" i="18"/>
  <c r="J2444" i="18"/>
  <c r="K2451" i="18"/>
  <c r="J2456" i="18"/>
  <c r="K2463" i="18"/>
  <c r="J2468" i="18"/>
  <c r="K2475" i="18"/>
  <c r="L2486" i="18"/>
  <c r="L2490" i="18"/>
  <c r="L2494" i="18"/>
  <c r="L2498" i="18"/>
  <c r="L2502" i="18"/>
  <c r="L2506" i="18"/>
  <c r="L2510" i="18"/>
  <c r="L2515" i="18"/>
  <c r="J2545" i="18"/>
  <c r="L2545" i="18"/>
  <c r="K2545" i="18"/>
  <c r="L2563" i="18"/>
  <c r="J2599" i="18"/>
  <c r="L2599" i="18"/>
  <c r="K2599" i="18"/>
  <c r="L2430" i="18"/>
  <c r="K2437" i="18"/>
  <c r="K2449" i="18"/>
  <c r="K2461" i="18"/>
  <c r="K2473" i="18"/>
  <c r="L2478" i="18"/>
  <c r="L2481" i="18"/>
  <c r="J2481" i="18"/>
  <c r="L2487" i="18"/>
  <c r="J2487" i="18"/>
  <c r="L2491" i="18"/>
  <c r="J2491" i="18"/>
  <c r="L2495" i="18"/>
  <c r="J2495" i="18"/>
  <c r="L2499" i="18"/>
  <c r="J2499" i="18"/>
  <c r="L2503" i="18"/>
  <c r="J2503" i="18"/>
  <c r="L2507" i="18"/>
  <c r="J2507" i="18"/>
  <c r="J2524" i="18"/>
  <c r="L2524" i="18"/>
  <c r="K2524" i="18"/>
  <c r="J2551" i="18"/>
  <c r="K2551" i="18"/>
  <c r="J2572" i="18"/>
  <c r="L2572" i="18"/>
  <c r="K2572" i="18"/>
  <c r="J2533" i="18"/>
  <c r="L2533" i="18"/>
  <c r="K2533" i="18"/>
  <c r="J2581" i="18"/>
  <c r="L2581" i="18"/>
  <c r="K2581" i="18"/>
  <c r="L2619" i="18"/>
  <c r="J2619" i="18"/>
  <c r="K2619" i="18"/>
  <c r="K2512" i="18"/>
  <c r="J2512" i="18"/>
  <c r="J2525" i="18"/>
  <c r="L2525" i="18"/>
  <c r="K2525" i="18"/>
  <c r="J2573" i="18"/>
  <c r="L2573" i="18"/>
  <c r="K2573" i="18"/>
  <c r="K2620" i="18"/>
  <c r="L2620" i="18"/>
  <c r="J2620" i="18"/>
  <c r="K2696" i="18"/>
  <c r="J2696" i="18"/>
  <c r="L2696" i="18"/>
  <c r="J2422" i="18"/>
  <c r="J2457" i="18"/>
  <c r="J2469" i="18"/>
  <c r="L2479" i="18"/>
  <c r="J2479" i="18"/>
  <c r="K2488" i="18"/>
  <c r="J2488" i="18"/>
  <c r="K2492" i="18"/>
  <c r="J2492" i="18"/>
  <c r="K2496" i="18"/>
  <c r="J2496" i="18"/>
  <c r="K2500" i="18"/>
  <c r="J2500" i="18"/>
  <c r="K2504" i="18"/>
  <c r="J2504" i="18"/>
  <c r="K2508" i="18"/>
  <c r="J2508" i="18"/>
  <c r="L2512" i="18"/>
  <c r="J2539" i="18"/>
  <c r="K2539" i="18"/>
  <c r="J2560" i="18"/>
  <c r="L2560" i="18"/>
  <c r="K2560" i="18"/>
  <c r="K2596" i="18"/>
  <c r="J2596" i="18"/>
  <c r="L2596" i="18"/>
  <c r="K2704" i="18"/>
  <c r="L2704" i="18"/>
  <c r="J2704" i="18"/>
  <c r="J2270" i="18"/>
  <c r="J2272" i="18"/>
  <c r="J2274" i="18"/>
  <c r="J2276" i="18"/>
  <c r="J2278" i="18"/>
  <c r="J2280" i="18"/>
  <c r="J2282" i="18"/>
  <c r="J2284" i="18"/>
  <c r="J2286" i="18"/>
  <c r="J2288" i="18"/>
  <c r="J2290" i="18"/>
  <c r="J2292" i="18"/>
  <c r="J2294" i="18"/>
  <c r="J2296" i="18"/>
  <c r="J2298" i="18"/>
  <c r="J2300" i="18"/>
  <c r="J2302" i="18"/>
  <c r="J2304" i="18"/>
  <c r="J2306" i="18"/>
  <c r="J2308" i="18"/>
  <c r="J2310" i="18"/>
  <c r="J2312" i="18"/>
  <c r="J2314" i="18"/>
  <c r="J2316" i="18"/>
  <c r="J2318" i="18"/>
  <c r="J2320" i="18"/>
  <c r="J2322" i="18"/>
  <c r="J2324" i="18"/>
  <c r="J2326" i="18"/>
  <c r="J2328" i="18"/>
  <c r="J2330" i="18"/>
  <c r="J2332" i="18"/>
  <c r="J2334" i="18"/>
  <c r="J2336" i="18"/>
  <c r="J2338" i="18"/>
  <c r="J2340" i="18"/>
  <c r="J2342" i="18"/>
  <c r="J2344" i="18"/>
  <c r="J2346" i="18"/>
  <c r="J2348" i="18"/>
  <c r="J2350" i="18"/>
  <c r="J2352" i="18"/>
  <c r="J2354" i="18"/>
  <c r="J2356" i="18"/>
  <c r="J2358" i="18"/>
  <c r="J2360" i="18"/>
  <c r="J2362" i="18"/>
  <c r="J2364" i="18"/>
  <c r="J2366" i="18"/>
  <c r="J2368" i="18"/>
  <c r="J2370" i="18"/>
  <c r="J2372" i="18"/>
  <c r="J2374" i="18"/>
  <c r="J2376" i="18"/>
  <c r="J2378" i="18"/>
  <c r="J2380" i="18"/>
  <c r="J2382" i="18"/>
  <c r="J2384" i="18"/>
  <c r="J2386" i="18"/>
  <c r="J2388" i="18"/>
  <c r="J2390" i="18"/>
  <c r="J2392" i="18"/>
  <c r="J2394" i="18"/>
  <c r="J2396" i="18"/>
  <c r="J2398" i="18"/>
  <c r="J2400" i="18"/>
  <c r="J2402" i="18"/>
  <c r="J2404" i="18"/>
  <c r="J2406" i="18"/>
  <c r="J2408" i="18"/>
  <c r="J2410" i="18"/>
  <c r="J2412" i="18"/>
  <c r="J2414" i="18"/>
  <c r="J2416" i="18"/>
  <c r="J2418" i="18"/>
  <c r="J2420" i="18"/>
  <c r="L2422" i="18"/>
  <c r="J2431" i="18"/>
  <c r="K2433" i="18"/>
  <c r="J2438" i="18"/>
  <c r="K2445" i="18"/>
  <c r="J2450" i="18"/>
  <c r="K2457" i="18"/>
  <c r="J2462" i="18"/>
  <c r="K2469" i="18"/>
  <c r="J2474" i="18"/>
  <c r="K2479" i="18"/>
  <c r="L2485" i="18"/>
  <c r="J2485" i="18"/>
  <c r="L2488" i="18"/>
  <c r="L2492" i="18"/>
  <c r="L2496" i="18"/>
  <c r="L2500" i="18"/>
  <c r="L2504" i="18"/>
  <c r="L2508" i="18"/>
  <c r="L2513" i="18"/>
  <c r="J2513" i="18"/>
  <c r="J2521" i="18"/>
  <c r="L2521" i="18"/>
  <c r="K2521" i="18"/>
  <c r="L2539" i="18"/>
  <c r="J2569" i="18"/>
  <c r="L2569" i="18"/>
  <c r="K2569" i="18"/>
  <c r="K2443" i="18"/>
  <c r="K2455" i="18"/>
  <c r="K2467" i="18"/>
  <c r="L2477" i="18"/>
  <c r="J2477" i="18"/>
  <c r="L2482" i="18"/>
  <c r="L2489" i="18"/>
  <c r="J2489" i="18"/>
  <c r="L2493" i="18"/>
  <c r="J2493" i="18"/>
  <c r="L2497" i="18"/>
  <c r="J2497" i="18"/>
  <c r="L2501" i="18"/>
  <c r="J2501" i="18"/>
  <c r="L2505" i="18"/>
  <c r="J2505" i="18"/>
  <c r="L2509" i="18"/>
  <c r="J2509" i="18"/>
  <c r="J2527" i="18"/>
  <c r="K2527" i="18"/>
  <c r="J2548" i="18"/>
  <c r="L2548" i="18"/>
  <c r="K2548" i="18"/>
  <c r="J2575" i="18"/>
  <c r="K2575" i="18"/>
  <c r="L2607" i="18"/>
  <c r="K2607" i="18"/>
  <c r="J2607" i="18"/>
  <c r="K2718" i="18"/>
  <c r="J2718" i="18"/>
  <c r="L2718" i="18"/>
  <c r="K2514" i="18"/>
  <c r="J2514" i="18"/>
  <c r="J2557" i="18"/>
  <c r="L2557" i="18"/>
  <c r="K2557" i="18"/>
  <c r="K2624" i="18"/>
  <c r="J2624" i="18"/>
  <c r="K2632" i="18"/>
  <c r="L2632" i="18"/>
  <c r="J2632" i="18"/>
  <c r="K2636" i="18"/>
  <c r="J2636" i="18"/>
  <c r="K2644" i="18"/>
  <c r="L2644" i="18"/>
  <c r="J2644" i="18"/>
  <c r="K2648" i="18"/>
  <c r="J2648" i="18"/>
  <c r="K2656" i="18"/>
  <c r="L2656" i="18"/>
  <c r="J2656" i="18"/>
  <c r="K2660" i="18"/>
  <c r="J2660" i="18"/>
  <c r="K2668" i="18"/>
  <c r="L2668" i="18"/>
  <c r="J2668" i="18"/>
  <c r="K2672" i="18"/>
  <c r="J2672" i="18"/>
  <c r="K2680" i="18"/>
  <c r="L2680" i="18"/>
  <c r="J2680" i="18"/>
  <c r="K2684" i="18"/>
  <c r="J2684" i="18"/>
  <c r="K2692" i="18"/>
  <c r="L2692" i="18"/>
  <c r="J2692" i="18"/>
  <c r="K2517" i="18"/>
  <c r="K2529" i="18"/>
  <c r="K2541" i="18"/>
  <c r="K2553" i="18"/>
  <c r="K2565" i="18"/>
  <c r="K2577" i="18"/>
  <c r="J2593" i="18"/>
  <c r="K2606" i="18"/>
  <c r="L2606" i="18"/>
  <c r="L2624" i="18"/>
  <c r="L2636" i="18"/>
  <c r="L2648" i="18"/>
  <c r="L2660" i="18"/>
  <c r="L2672" i="18"/>
  <c r="L2684" i="18"/>
  <c r="K2600" i="18"/>
  <c r="J2600" i="18"/>
  <c r="K2710" i="18"/>
  <c r="L2710" i="18"/>
  <c r="J2710" i="18"/>
  <c r="L2520" i="18"/>
  <c r="L2532" i="18"/>
  <c r="L2544" i="18"/>
  <c r="L2556" i="18"/>
  <c r="L2568" i="18"/>
  <c r="L2580" i="18"/>
  <c r="K2588" i="18"/>
  <c r="J2588" i="18"/>
  <c r="K2722" i="18"/>
  <c r="L2722" i="18"/>
  <c r="J2722" i="18"/>
  <c r="L2591" i="18"/>
  <c r="J2591" i="18"/>
  <c r="K2604" i="18"/>
  <c r="J2604" i="18"/>
  <c r="L2615" i="18"/>
  <c r="J2615" i="18"/>
  <c r="K2523" i="18"/>
  <c r="K2535" i="18"/>
  <c r="K2547" i="18"/>
  <c r="K2559" i="18"/>
  <c r="K2571" i="18"/>
  <c r="K2583" i="18"/>
  <c r="K2591" i="18"/>
  <c r="L2604" i="18"/>
  <c r="J2608" i="18"/>
  <c r="L2611" i="18"/>
  <c r="J2611" i="18"/>
  <c r="K2615" i="18"/>
  <c r="K2592" i="18"/>
  <c r="J2592" i="18"/>
  <c r="K2612" i="18"/>
  <c r="J2612" i="18"/>
  <c r="J2623" i="18"/>
  <c r="L2623" i="18"/>
  <c r="K2712" i="18"/>
  <c r="J2712" i="18"/>
  <c r="K2526" i="18"/>
  <c r="K2538" i="18"/>
  <c r="K2550" i="18"/>
  <c r="K2562" i="18"/>
  <c r="K2574" i="18"/>
  <c r="K2586" i="18"/>
  <c r="L2592" i="18"/>
  <c r="L2612" i="18"/>
  <c r="K2623" i="18"/>
  <c r="L2631" i="18"/>
  <c r="K2631" i="18"/>
  <c r="J2631" i="18"/>
  <c r="L2635" i="18"/>
  <c r="J2635" i="18"/>
  <c r="L2643" i="18"/>
  <c r="K2643" i="18"/>
  <c r="J2643" i="18"/>
  <c r="J2647" i="18"/>
  <c r="L2647" i="18"/>
  <c r="L2655" i="18"/>
  <c r="K2655" i="18"/>
  <c r="J2655" i="18"/>
  <c r="L2659" i="18"/>
  <c r="J2659" i="18"/>
  <c r="L2667" i="18"/>
  <c r="K2667" i="18"/>
  <c r="J2667" i="18"/>
  <c r="J2671" i="18"/>
  <c r="L2671" i="18"/>
  <c r="L2679" i="18"/>
  <c r="K2679" i="18"/>
  <c r="J2679" i="18"/>
  <c r="L2683" i="18"/>
  <c r="J2683" i="18"/>
  <c r="L2691" i="18"/>
  <c r="K2691" i="18"/>
  <c r="J2691" i="18"/>
  <c r="L2712" i="18"/>
  <c r="K2716" i="18"/>
  <c r="L2716" i="18"/>
  <c r="J2716" i="18"/>
  <c r="L2928" i="18"/>
  <c r="K2928" i="18"/>
  <c r="J2928" i="18"/>
  <c r="L2924" i="18"/>
  <c r="J2924" i="18"/>
  <c r="J2628" i="18"/>
  <c r="L2630" i="18"/>
  <c r="J2639" i="18"/>
  <c r="J2652" i="18"/>
  <c r="L2654" i="18"/>
  <c r="J2663" i="18"/>
  <c r="J2676" i="18"/>
  <c r="L2678" i="18"/>
  <c r="J2687" i="18"/>
  <c r="J2700" i="18"/>
  <c r="L2702" i="18"/>
  <c r="J2714" i="18"/>
  <c r="K2924" i="18"/>
  <c r="L2916" i="18"/>
  <c r="K2916" i="18"/>
  <c r="J2916" i="18"/>
  <c r="L2602" i="18"/>
  <c r="L2626" i="18"/>
  <c r="L2650" i="18"/>
  <c r="L2674" i="18"/>
  <c r="L2698" i="18"/>
  <c r="L2912" i="18"/>
  <c r="J2912" i="18"/>
  <c r="L3071" i="18"/>
  <c r="J3071" i="18"/>
  <c r="K3071" i="18"/>
  <c r="J2930" i="18"/>
  <c r="K2930" i="18"/>
  <c r="L2904" i="18"/>
  <c r="K2904" i="18"/>
  <c r="J2904" i="18"/>
  <c r="L2930" i="18"/>
  <c r="L3023" i="18"/>
  <c r="K3023" i="18"/>
  <c r="J3023" i="18"/>
  <c r="L2900" i="18"/>
  <c r="J2900" i="18"/>
  <c r="J2936" i="18"/>
  <c r="K2936" i="18"/>
  <c r="L2594" i="18"/>
  <c r="J2603" i="18"/>
  <c r="J2616" i="18"/>
  <c r="J2627" i="18"/>
  <c r="J2640" i="18"/>
  <c r="J2651" i="18"/>
  <c r="J2664" i="18"/>
  <c r="J2675" i="18"/>
  <c r="J2688" i="18"/>
  <c r="J2708" i="18"/>
  <c r="J2720" i="18"/>
  <c r="J2918" i="18"/>
  <c r="L2918" i="18"/>
  <c r="L2922" i="18"/>
  <c r="K2922" i="18"/>
  <c r="J2922" i="18"/>
  <c r="L2896" i="18"/>
  <c r="K2896" i="18"/>
  <c r="J2896" i="18"/>
  <c r="J3010" i="18"/>
  <c r="L3010" i="18"/>
  <c r="K3010" i="18"/>
  <c r="L2590" i="18"/>
  <c r="L2614" i="18"/>
  <c r="L2638" i="18"/>
  <c r="L2662" i="18"/>
  <c r="L2686" i="18"/>
  <c r="J2932" i="18"/>
  <c r="L2932" i="18"/>
  <c r="K2932" i="18"/>
  <c r="L3075" i="18"/>
  <c r="J3075" i="18"/>
  <c r="K3075" i="18"/>
  <c r="J2897" i="18"/>
  <c r="L2897" i="18"/>
  <c r="K2897" i="18"/>
  <c r="J2906" i="18"/>
  <c r="L2906" i="18"/>
  <c r="L2910" i="18"/>
  <c r="K2910" i="18"/>
  <c r="J2910" i="18"/>
  <c r="L3058" i="18"/>
  <c r="K3058" i="18"/>
  <c r="J3058" i="18"/>
  <c r="L3066" i="18"/>
  <c r="K3066" i="18"/>
  <c r="J3066" i="18"/>
  <c r="L3144" i="18"/>
  <c r="K3144" i="18"/>
  <c r="J3144" i="18"/>
  <c r="K2895" i="18"/>
  <c r="L3059" i="18"/>
  <c r="J3059" i="18"/>
  <c r="K3059" i="18"/>
  <c r="L3213" i="18"/>
  <c r="K3213" i="18"/>
  <c r="J3213" i="18"/>
  <c r="L3225" i="18"/>
  <c r="K3225" i="18"/>
  <c r="J3225" i="18"/>
  <c r="L3237" i="18"/>
  <c r="K3237" i="18"/>
  <c r="J3237" i="18"/>
  <c r="L3249" i="18"/>
  <c r="K3249" i="18"/>
  <c r="J3249" i="18"/>
  <c r="L3261" i="18"/>
  <c r="K3261" i="18"/>
  <c r="J3261" i="18"/>
  <c r="J3415" i="18"/>
  <c r="K3415" i="18"/>
  <c r="L3415" i="18"/>
  <c r="K2893" i="18"/>
  <c r="L2895" i="18"/>
  <c r="J2902" i="18"/>
  <c r="J2914" i="18"/>
  <c r="J2926" i="18"/>
  <c r="K2934" i="18"/>
  <c r="L3172" i="18"/>
  <c r="J3172" i="18"/>
  <c r="K3172" i="18"/>
  <c r="L3205" i="18"/>
  <c r="K3205" i="18"/>
  <c r="J3205" i="18"/>
  <c r="L3217" i="18"/>
  <c r="K3217" i="18"/>
  <c r="J3217" i="18"/>
  <c r="L3229" i="18"/>
  <c r="K3229" i="18"/>
  <c r="J3229" i="18"/>
  <c r="L3241" i="18"/>
  <c r="K3241" i="18"/>
  <c r="J3241" i="18"/>
  <c r="L3253" i="18"/>
  <c r="K3253" i="18"/>
  <c r="J3253" i="18"/>
  <c r="K2898" i="18"/>
  <c r="L3160" i="18"/>
  <c r="J3160" i="18"/>
  <c r="K3160" i="18"/>
  <c r="K3274" i="18"/>
  <c r="L3274" i="18"/>
  <c r="J3274" i="18"/>
  <c r="L3009" i="18"/>
  <c r="J3009" i="18"/>
  <c r="L3063" i="18"/>
  <c r="J3063" i="18"/>
  <c r="K3063" i="18"/>
  <c r="L3174" i="18"/>
  <c r="K3174" i="18"/>
  <c r="J3174" i="18"/>
  <c r="L3181" i="18"/>
  <c r="J3181" i="18"/>
  <c r="K3181" i="18"/>
  <c r="L3207" i="18"/>
  <c r="K3207" i="18"/>
  <c r="J3207" i="18"/>
  <c r="L3219" i="18"/>
  <c r="K3219" i="18"/>
  <c r="J3219" i="18"/>
  <c r="L3231" i="18"/>
  <c r="K3231" i="18"/>
  <c r="J3231" i="18"/>
  <c r="L3243" i="18"/>
  <c r="K3243" i="18"/>
  <c r="J3243" i="18"/>
  <c r="L3255" i="18"/>
  <c r="K3255" i="18"/>
  <c r="J3255" i="18"/>
  <c r="L3005" i="18"/>
  <c r="K3005" i="18"/>
  <c r="J3005" i="18"/>
  <c r="L3070" i="18"/>
  <c r="K3070" i="18"/>
  <c r="J3070" i="18"/>
  <c r="L3006" i="18"/>
  <c r="K3006" i="18"/>
  <c r="J3006" i="18"/>
  <c r="L3022" i="18"/>
  <c r="K3022" i="18"/>
  <c r="J3022" i="18"/>
  <c r="L3150" i="18"/>
  <c r="K3150" i="18"/>
  <c r="J3150" i="18"/>
  <c r="L3190" i="18"/>
  <c r="J3190" i="18"/>
  <c r="K3190" i="18"/>
  <c r="L3211" i="18"/>
  <c r="K3211" i="18"/>
  <c r="J3211" i="18"/>
  <c r="L3223" i="18"/>
  <c r="K3223" i="18"/>
  <c r="J3223" i="18"/>
  <c r="L3235" i="18"/>
  <c r="K3235" i="18"/>
  <c r="J3235" i="18"/>
  <c r="L3247" i="18"/>
  <c r="K3247" i="18"/>
  <c r="J3247" i="18"/>
  <c r="L3259" i="18"/>
  <c r="K3259" i="18"/>
  <c r="J3259" i="18"/>
  <c r="L3064" i="18"/>
  <c r="K3064" i="18"/>
  <c r="J3064" i="18"/>
  <c r="L3069" i="18"/>
  <c r="J3069" i="18"/>
  <c r="L3079" i="18"/>
  <c r="K3079" i="18"/>
  <c r="J3079" i="18"/>
  <c r="L3085" i="18"/>
  <c r="K3085" i="18"/>
  <c r="J3085" i="18"/>
  <c r="L3091" i="18"/>
  <c r="K3091" i="18"/>
  <c r="J3091" i="18"/>
  <c r="L3097" i="18"/>
  <c r="K3097" i="18"/>
  <c r="J3097" i="18"/>
  <c r="L3103" i="18"/>
  <c r="K3103" i="18"/>
  <c r="J3103" i="18"/>
  <c r="L3109" i="18"/>
  <c r="K3109" i="18"/>
  <c r="J3109" i="18"/>
  <c r="L3115" i="18"/>
  <c r="K3115" i="18"/>
  <c r="J3115" i="18"/>
  <c r="L3121" i="18"/>
  <c r="K3121" i="18"/>
  <c r="J3121" i="18"/>
  <c r="L3127" i="18"/>
  <c r="K3127" i="18"/>
  <c r="J3127" i="18"/>
  <c r="L3133" i="18"/>
  <c r="K3133" i="18"/>
  <c r="J3133" i="18"/>
  <c r="L3156" i="18"/>
  <c r="K3156" i="18"/>
  <c r="J3156" i="18"/>
  <c r="L3178" i="18"/>
  <c r="J3178" i="18"/>
  <c r="L3208" i="18"/>
  <c r="K3208" i="18"/>
  <c r="J3208" i="18"/>
  <c r="L3220" i="18"/>
  <c r="K3220" i="18"/>
  <c r="J3220" i="18"/>
  <c r="L3232" i="18"/>
  <c r="K3232" i="18"/>
  <c r="J3232" i="18"/>
  <c r="L3244" i="18"/>
  <c r="K3244" i="18"/>
  <c r="J3244" i="18"/>
  <c r="L3256" i="18"/>
  <c r="K3256" i="18"/>
  <c r="J3256" i="18"/>
  <c r="J3015" i="18"/>
  <c r="L3020" i="18"/>
  <c r="J3020" i="18"/>
  <c r="J3027" i="18"/>
  <c r="J3031" i="18"/>
  <c r="J3035" i="18"/>
  <c r="J3039" i="18"/>
  <c r="J3043" i="18"/>
  <c r="J3047" i="18"/>
  <c r="J3051" i="18"/>
  <c r="L3074" i="18"/>
  <c r="K3074" i="18"/>
  <c r="J3074" i="18"/>
  <c r="L3139" i="18"/>
  <c r="J3139" i="18"/>
  <c r="L3162" i="18"/>
  <c r="K3162" i="18"/>
  <c r="J3162" i="18"/>
  <c r="K3178" i="18"/>
  <c r="L3199" i="18"/>
  <c r="K3199" i="18"/>
  <c r="J3199" i="18"/>
  <c r="K3284" i="18"/>
  <c r="L3284" i="18"/>
  <c r="J3284" i="18"/>
  <c r="K3290" i="18"/>
  <c r="L3290" i="18"/>
  <c r="J3290" i="18"/>
  <c r="K3027" i="18"/>
  <c r="L3060" i="18"/>
  <c r="K3060" i="18"/>
  <c r="J3060" i="18"/>
  <c r="L3065" i="18"/>
  <c r="J3065" i="18"/>
  <c r="L3080" i="18"/>
  <c r="K3080" i="18"/>
  <c r="J3080" i="18"/>
  <c r="L3086" i="18"/>
  <c r="K3086" i="18"/>
  <c r="J3086" i="18"/>
  <c r="L3092" i="18"/>
  <c r="K3092" i="18"/>
  <c r="J3092" i="18"/>
  <c r="L3098" i="18"/>
  <c r="K3098" i="18"/>
  <c r="J3098" i="18"/>
  <c r="L3104" i="18"/>
  <c r="K3104" i="18"/>
  <c r="J3104" i="18"/>
  <c r="L3110" i="18"/>
  <c r="K3110" i="18"/>
  <c r="J3110" i="18"/>
  <c r="L3116" i="18"/>
  <c r="K3116" i="18"/>
  <c r="J3116" i="18"/>
  <c r="L3122" i="18"/>
  <c r="K3122" i="18"/>
  <c r="J3122" i="18"/>
  <c r="L3128" i="18"/>
  <c r="K3128" i="18"/>
  <c r="J3128" i="18"/>
  <c r="L3134" i="18"/>
  <c r="K3134" i="18"/>
  <c r="J3134" i="18"/>
  <c r="K3139" i="18"/>
  <c r="L3168" i="18"/>
  <c r="K3168" i="18"/>
  <c r="J3168" i="18"/>
  <c r="L3185" i="18"/>
  <c r="J3185" i="18"/>
  <c r="K3185" i="18"/>
  <c r="L3192" i="18"/>
  <c r="K3192" i="18"/>
  <c r="J3192" i="18"/>
  <c r="L3200" i="18"/>
  <c r="K3200" i="18"/>
  <c r="J3200" i="18"/>
  <c r="L3210" i="18"/>
  <c r="K3210" i="18"/>
  <c r="J3210" i="18"/>
  <c r="L3222" i="18"/>
  <c r="K3222" i="18"/>
  <c r="J3222" i="18"/>
  <c r="L3234" i="18"/>
  <c r="K3234" i="18"/>
  <c r="J3234" i="18"/>
  <c r="L3246" i="18"/>
  <c r="K3246" i="18"/>
  <c r="J3246" i="18"/>
  <c r="L3258" i="18"/>
  <c r="K3258" i="18"/>
  <c r="J3258" i="18"/>
  <c r="L3024" i="18"/>
  <c r="K3024" i="18"/>
  <c r="J3024" i="18"/>
  <c r="L3028" i="18"/>
  <c r="K3028" i="18"/>
  <c r="J3028" i="18"/>
  <c r="L3032" i="18"/>
  <c r="K3032" i="18"/>
  <c r="J3032" i="18"/>
  <c r="L3036" i="18"/>
  <c r="K3036" i="18"/>
  <c r="J3036" i="18"/>
  <c r="L3040" i="18"/>
  <c r="K3040" i="18"/>
  <c r="J3040" i="18"/>
  <c r="L3044" i="18"/>
  <c r="K3044" i="18"/>
  <c r="J3044" i="18"/>
  <c r="L3048" i="18"/>
  <c r="K3048" i="18"/>
  <c r="J3048" i="18"/>
  <c r="L3052" i="18"/>
  <c r="K3052" i="18"/>
  <c r="J3052" i="18"/>
  <c r="L3056" i="18"/>
  <c r="K3056" i="18"/>
  <c r="J3056" i="18"/>
  <c r="L3061" i="18"/>
  <c r="J3061" i="18"/>
  <c r="L3081" i="18"/>
  <c r="K3081" i="18"/>
  <c r="J3081" i="18"/>
  <c r="L3087" i="18"/>
  <c r="K3087" i="18"/>
  <c r="J3087" i="18"/>
  <c r="L3093" i="18"/>
  <c r="K3093" i="18"/>
  <c r="J3093" i="18"/>
  <c r="L3099" i="18"/>
  <c r="K3099" i="18"/>
  <c r="J3099" i="18"/>
  <c r="L3105" i="18"/>
  <c r="K3105" i="18"/>
  <c r="J3105" i="18"/>
  <c r="L3111" i="18"/>
  <c r="K3111" i="18"/>
  <c r="J3111" i="18"/>
  <c r="L3117" i="18"/>
  <c r="K3117" i="18"/>
  <c r="J3117" i="18"/>
  <c r="L3123" i="18"/>
  <c r="K3123" i="18"/>
  <c r="J3123" i="18"/>
  <c r="L3129" i="18"/>
  <c r="K3129" i="18"/>
  <c r="J3129" i="18"/>
  <c r="L3135" i="18"/>
  <c r="K3135" i="18"/>
  <c r="J3135" i="18"/>
  <c r="L3180" i="18"/>
  <c r="J3180" i="18"/>
  <c r="K3180" i="18"/>
  <c r="K3286" i="18"/>
  <c r="J3286" i="18"/>
  <c r="L3286" i="18"/>
  <c r="K3007" i="18"/>
  <c r="K3018" i="18"/>
  <c r="K3021" i="18"/>
  <c r="L3057" i="18"/>
  <c r="J3057" i="18"/>
  <c r="L3076" i="18"/>
  <c r="K3076" i="18"/>
  <c r="J3076" i="18"/>
  <c r="L3082" i="18"/>
  <c r="K3082" i="18"/>
  <c r="J3082" i="18"/>
  <c r="L3088" i="18"/>
  <c r="K3088" i="18"/>
  <c r="J3088" i="18"/>
  <c r="L3094" i="18"/>
  <c r="K3094" i="18"/>
  <c r="J3094" i="18"/>
  <c r="L3100" i="18"/>
  <c r="K3100" i="18"/>
  <c r="J3100" i="18"/>
  <c r="L3106" i="18"/>
  <c r="K3106" i="18"/>
  <c r="J3106" i="18"/>
  <c r="L3112" i="18"/>
  <c r="K3112" i="18"/>
  <c r="J3112" i="18"/>
  <c r="L3118" i="18"/>
  <c r="K3118" i="18"/>
  <c r="J3118" i="18"/>
  <c r="L3124" i="18"/>
  <c r="K3124" i="18"/>
  <c r="J3124" i="18"/>
  <c r="L3130" i="18"/>
  <c r="K3130" i="18"/>
  <c r="J3130" i="18"/>
  <c r="L3136" i="18"/>
  <c r="K3136" i="18"/>
  <c r="J3136" i="18"/>
  <c r="L3214" i="18"/>
  <c r="K3214" i="18"/>
  <c r="J3214" i="18"/>
  <c r="L3226" i="18"/>
  <c r="K3226" i="18"/>
  <c r="J3226" i="18"/>
  <c r="L3238" i="18"/>
  <c r="K3238" i="18"/>
  <c r="J3238" i="18"/>
  <c r="L3250" i="18"/>
  <c r="K3250" i="18"/>
  <c r="J3250" i="18"/>
  <c r="K3262" i="18"/>
  <c r="L3262" i="18"/>
  <c r="J3262" i="18"/>
  <c r="J3016" i="18"/>
  <c r="J3025" i="18"/>
  <c r="J3029" i="18"/>
  <c r="J3033" i="18"/>
  <c r="J3037" i="18"/>
  <c r="J3041" i="18"/>
  <c r="J3045" i="18"/>
  <c r="J3049" i="18"/>
  <c r="J3053" i="18"/>
  <c r="K3057" i="18"/>
  <c r="L3062" i="18"/>
  <c r="K3062" i="18"/>
  <c r="J3062" i="18"/>
  <c r="L3067" i="18"/>
  <c r="J3067" i="18"/>
  <c r="L3142" i="18"/>
  <c r="J3142" i="18"/>
  <c r="L3148" i="18"/>
  <c r="J3148" i="18"/>
  <c r="L3195" i="18"/>
  <c r="K3195" i="18"/>
  <c r="J3195" i="18"/>
  <c r="K3308" i="18"/>
  <c r="L3308" i="18"/>
  <c r="J3308" i="18"/>
  <c r="K3314" i="18"/>
  <c r="L3314" i="18"/>
  <c r="J3314" i="18"/>
  <c r="L3072" i="18"/>
  <c r="K3072" i="18"/>
  <c r="J3072" i="18"/>
  <c r="L3077" i="18"/>
  <c r="K3077" i="18"/>
  <c r="J3077" i="18"/>
  <c r="L3083" i="18"/>
  <c r="K3083" i="18"/>
  <c r="J3083" i="18"/>
  <c r="L3089" i="18"/>
  <c r="K3089" i="18"/>
  <c r="J3089" i="18"/>
  <c r="L3095" i="18"/>
  <c r="K3095" i="18"/>
  <c r="J3095" i="18"/>
  <c r="L3101" i="18"/>
  <c r="K3101" i="18"/>
  <c r="J3101" i="18"/>
  <c r="L3107" i="18"/>
  <c r="K3107" i="18"/>
  <c r="J3107" i="18"/>
  <c r="L3113" i="18"/>
  <c r="K3113" i="18"/>
  <c r="J3113" i="18"/>
  <c r="L3119" i="18"/>
  <c r="K3119" i="18"/>
  <c r="J3119" i="18"/>
  <c r="L3125" i="18"/>
  <c r="K3125" i="18"/>
  <c r="J3125" i="18"/>
  <c r="L3131" i="18"/>
  <c r="K3131" i="18"/>
  <c r="J3131" i="18"/>
  <c r="L3137" i="18"/>
  <c r="K3137" i="18"/>
  <c r="J3137" i="18"/>
  <c r="L3154" i="18"/>
  <c r="J3154" i="18"/>
  <c r="L3188" i="18"/>
  <c r="J3188" i="18"/>
  <c r="K3188" i="18"/>
  <c r="L3204" i="18"/>
  <c r="K3204" i="18"/>
  <c r="J3204" i="18"/>
  <c r="L3216" i="18"/>
  <c r="K3216" i="18"/>
  <c r="J3216" i="18"/>
  <c r="L3228" i="18"/>
  <c r="K3228" i="18"/>
  <c r="J3228" i="18"/>
  <c r="L3240" i="18"/>
  <c r="K3240" i="18"/>
  <c r="J3240" i="18"/>
  <c r="L3252" i="18"/>
  <c r="K3252" i="18"/>
  <c r="J3252" i="18"/>
  <c r="L3026" i="18"/>
  <c r="K3026" i="18"/>
  <c r="J3026" i="18"/>
  <c r="L3030" i="18"/>
  <c r="K3030" i="18"/>
  <c r="J3030" i="18"/>
  <c r="L3034" i="18"/>
  <c r="K3034" i="18"/>
  <c r="J3034" i="18"/>
  <c r="L3038" i="18"/>
  <c r="K3038" i="18"/>
  <c r="J3038" i="18"/>
  <c r="L3042" i="18"/>
  <c r="K3042" i="18"/>
  <c r="J3042" i="18"/>
  <c r="L3046" i="18"/>
  <c r="K3046" i="18"/>
  <c r="J3046" i="18"/>
  <c r="L3050" i="18"/>
  <c r="K3050" i="18"/>
  <c r="J3050" i="18"/>
  <c r="L3054" i="18"/>
  <c r="K3054" i="18"/>
  <c r="J3054" i="18"/>
  <c r="L3068" i="18"/>
  <c r="K3068" i="18"/>
  <c r="J3068" i="18"/>
  <c r="L3073" i="18"/>
  <c r="J3073" i="18"/>
  <c r="L3078" i="18"/>
  <c r="K3078" i="18"/>
  <c r="J3078" i="18"/>
  <c r="L3084" i="18"/>
  <c r="K3084" i="18"/>
  <c r="J3084" i="18"/>
  <c r="L3090" i="18"/>
  <c r="K3090" i="18"/>
  <c r="J3090" i="18"/>
  <c r="L3096" i="18"/>
  <c r="K3096" i="18"/>
  <c r="J3096" i="18"/>
  <c r="L3102" i="18"/>
  <c r="K3102" i="18"/>
  <c r="J3102" i="18"/>
  <c r="L3108" i="18"/>
  <c r="K3108" i="18"/>
  <c r="J3108" i="18"/>
  <c r="L3114" i="18"/>
  <c r="K3114" i="18"/>
  <c r="J3114" i="18"/>
  <c r="L3120" i="18"/>
  <c r="K3120" i="18"/>
  <c r="J3120" i="18"/>
  <c r="L3126" i="18"/>
  <c r="K3126" i="18"/>
  <c r="J3126" i="18"/>
  <c r="L3132" i="18"/>
  <c r="K3132" i="18"/>
  <c r="J3132" i="18"/>
  <c r="L3166" i="18"/>
  <c r="J3166" i="18"/>
  <c r="L3273" i="18"/>
  <c r="K3273" i="18"/>
  <c r="J3273" i="18"/>
  <c r="K3304" i="18"/>
  <c r="J3304" i="18"/>
  <c r="L3304" i="18"/>
  <c r="K3310" i="18"/>
  <c r="J3310" i="18"/>
  <c r="L3310" i="18"/>
  <c r="L3182" i="18"/>
  <c r="J3182" i="18"/>
  <c r="L3193" i="18"/>
  <c r="K3193" i="18"/>
  <c r="J3193" i="18"/>
  <c r="L3198" i="18"/>
  <c r="K3198" i="18"/>
  <c r="J3198" i="18"/>
  <c r="K3322" i="18"/>
  <c r="J3322" i="18"/>
  <c r="K3326" i="18"/>
  <c r="L3326" i="18"/>
  <c r="J3326" i="18"/>
  <c r="L3189" i="18"/>
  <c r="K3189" i="18"/>
  <c r="J3189" i="18"/>
  <c r="L3203" i="18"/>
  <c r="K3203" i="18"/>
  <c r="J3203" i="18"/>
  <c r="L3209" i="18"/>
  <c r="K3209" i="18"/>
  <c r="J3209" i="18"/>
  <c r="L3215" i="18"/>
  <c r="K3215" i="18"/>
  <c r="J3215" i="18"/>
  <c r="L3221" i="18"/>
  <c r="K3221" i="18"/>
  <c r="J3221" i="18"/>
  <c r="L3227" i="18"/>
  <c r="K3227" i="18"/>
  <c r="J3227" i="18"/>
  <c r="L3233" i="18"/>
  <c r="K3233" i="18"/>
  <c r="J3233" i="18"/>
  <c r="L3239" i="18"/>
  <c r="K3239" i="18"/>
  <c r="J3239" i="18"/>
  <c r="L3245" i="18"/>
  <c r="K3245" i="18"/>
  <c r="J3245" i="18"/>
  <c r="L3251" i="18"/>
  <c r="K3251" i="18"/>
  <c r="J3251" i="18"/>
  <c r="L3257" i="18"/>
  <c r="K3257" i="18"/>
  <c r="J3257" i="18"/>
  <c r="J3140" i="18"/>
  <c r="L3143" i="18"/>
  <c r="J3143" i="18"/>
  <c r="J3146" i="18"/>
  <c r="L3149" i="18"/>
  <c r="J3149" i="18"/>
  <c r="J3152" i="18"/>
  <c r="L3155" i="18"/>
  <c r="J3155" i="18"/>
  <c r="J3158" i="18"/>
  <c r="L3161" i="18"/>
  <c r="J3161" i="18"/>
  <c r="J3164" i="18"/>
  <c r="L3167" i="18"/>
  <c r="J3167" i="18"/>
  <c r="J3170" i="18"/>
  <c r="L3173" i="18"/>
  <c r="J3173" i="18"/>
  <c r="J3176" i="18"/>
  <c r="L3179" i="18"/>
  <c r="J3179" i="18"/>
  <c r="L3186" i="18"/>
  <c r="J3186" i="18"/>
  <c r="L3194" i="18"/>
  <c r="K3194" i="18"/>
  <c r="J3194" i="18"/>
  <c r="K3292" i="18"/>
  <c r="J3292" i="18"/>
  <c r="K3296" i="18"/>
  <c r="L3296" i="18"/>
  <c r="J3296" i="18"/>
  <c r="L3183" i="18"/>
  <c r="J3183" i="18"/>
  <c r="L3141" i="18"/>
  <c r="J3141" i="18"/>
  <c r="L3147" i="18"/>
  <c r="J3147" i="18"/>
  <c r="L3153" i="18"/>
  <c r="J3153" i="18"/>
  <c r="L3159" i="18"/>
  <c r="J3159" i="18"/>
  <c r="L3165" i="18"/>
  <c r="J3165" i="18"/>
  <c r="L3171" i="18"/>
  <c r="J3171" i="18"/>
  <c r="L3177" i="18"/>
  <c r="J3177" i="18"/>
  <c r="L3187" i="18"/>
  <c r="J3187" i="18"/>
  <c r="K3298" i="18"/>
  <c r="J3298" i="18"/>
  <c r="K3302" i="18"/>
  <c r="L3302" i="18"/>
  <c r="J3302" i="18"/>
  <c r="K3141" i="18"/>
  <c r="K3147" i="18"/>
  <c r="L3184" i="18"/>
  <c r="J3184" i="18"/>
  <c r="L3191" i="18"/>
  <c r="K3191" i="18"/>
  <c r="J3191" i="18"/>
  <c r="L3196" i="18"/>
  <c r="K3196" i="18"/>
  <c r="J3196" i="18"/>
  <c r="L3206" i="18"/>
  <c r="K3206" i="18"/>
  <c r="J3206" i="18"/>
  <c r="L3212" i="18"/>
  <c r="K3212" i="18"/>
  <c r="J3212" i="18"/>
  <c r="L3218" i="18"/>
  <c r="K3218" i="18"/>
  <c r="J3218" i="18"/>
  <c r="L3224" i="18"/>
  <c r="K3224" i="18"/>
  <c r="J3224" i="18"/>
  <c r="L3230" i="18"/>
  <c r="K3230" i="18"/>
  <c r="J3230" i="18"/>
  <c r="L3236" i="18"/>
  <c r="K3236" i="18"/>
  <c r="J3236" i="18"/>
  <c r="L3242" i="18"/>
  <c r="K3242" i="18"/>
  <c r="J3242" i="18"/>
  <c r="L3248" i="18"/>
  <c r="K3248" i="18"/>
  <c r="J3248" i="18"/>
  <c r="L3254" i="18"/>
  <c r="K3254" i="18"/>
  <c r="J3254" i="18"/>
  <c r="L3260" i="18"/>
  <c r="K3260" i="18"/>
  <c r="J3260" i="18"/>
  <c r="K3184" i="18"/>
  <c r="L3201" i="18"/>
  <c r="K3201" i="18"/>
  <c r="J3201" i="18"/>
  <c r="L3265" i="18"/>
  <c r="J3265" i="18"/>
  <c r="J3277" i="18"/>
  <c r="L3277" i="18"/>
  <c r="K3316" i="18"/>
  <c r="J3316" i="18"/>
  <c r="K3320" i="18"/>
  <c r="L3320" i="18"/>
  <c r="J3320" i="18"/>
  <c r="L3145" i="18"/>
  <c r="J3145" i="18"/>
  <c r="L3151" i="18"/>
  <c r="J3151" i="18"/>
  <c r="L3157" i="18"/>
  <c r="J3157" i="18"/>
  <c r="L3163" i="18"/>
  <c r="J3163" i="18"/>
  <c r="L3169" i="18"/>
  <c r="J3169" i="18"/>
  <c r="L3175" i="18"/>
  <c r="J3175" i="18"/>
  <c r="L3197" i="18"/>
  <c r="K3197" i="18"/>
  <c r="J3197" i="18"/>
  <c r="L3202" i="18"/>
  <c r="K3202" i="18"/>
  <c r="J3202" i="18"/>
  <c r="K3266" i="18"/>
  <c r="J3266" i="18"/>
  <c r="K3278" i="18"/>
  <c r="J3278" i="18"/>
  <c r="J3409" i="18"/>
  <c r="K3409" i="18"/>
  <c r="J3413" i="18"/>
  <c r="L3413" i="18"/>
  <c r="K3413" i="18"/>
  <c r="J3431" i="18"/>
  <c r="L3431" i="18"/>
  <c r="K3431" i="18"/>
  <c r="J3427" i="18"/>
  <c r="K3427" i="18"/>
  <c r="J3269" i="18"/>
  <c r="J3282" i="18"/>
  <c r="L3289" i="18"/>
  <c r="J3294" i="18"/>
  <c r="L3301" i="18"/>
  <c r="J3306" i="18"/>
  <c r="L3313" i="18"/>
  <c r="J3318" i="18"/>
  <c r="L3325" i="18"/>
  <c r="L3427" i="18"/>
  <c r="L3463" i="18"/>
  <c r="J3463" i="18"/>
  <c r="K3463" i="18"/>
  <c r="J3419" i="18"/>
  <c r="L3419" i="18"/>
  <c r="K3419" i="18"/>
  <c r="J3433" i="18"/>
  <c r="K3433" i="18"/>
  <c r="L3276" i="18"/>
  <c r="L3285" i="18"/>
  <c r="L3297" i="18"/>
  <c r="L3309" i="18"/>
  <c r="L3321" i="18"/>
  <c r="J3270" i="18"/>
  <c r="J3281" i="18"/>
  <c r="J3288" i="18"/>
  <c r="J3300" i="18"/>
  <c r="J3312" i="18"/>
  <c r="J3324" i="18"/>
  <c r="J3407" i="18"/>
  <c r="L3407" i="18"/>
  <c r="K3407" i="18"/>
  <c r="J3421" i="18"/>
  <c r="K3421" i="18"/>
  <c r="J3425" i="18"/>
  <c r="L3425" i="18"/>
  <c r="K3425" i="18"/>
  <c r="L3268" i="18"/>
  <c r="L3293" i="18"/>
  <c r="L3305" i="18"/>
  <c r="L3317" i="18"/>
  <c r="K3405" i="18"/>
  <c r="L3412" i="18"/>
  <c r="K3417" i="18"/>
  <c r="L3424" i="18"/>
  <c r="K3429" i="18"/>
  <c r="L3434" i="18"/>
  <c r="J3434" i="18"/>
  <c r="L3437" i="18"/>
  <c r="J3437" i="18"/>
  <c r="L3440" i="18"/>
  <c r="J3440" i="18"/>
  <c r="L3443" i="18"/>
  <c r="J3443" i="18"/>
  <c r="L3446" i="18"/>
  <c r="J3446" i="18"/>
  <c r="L3449" i="18"/>
  <c r="J3449" i="18"/>
  <c r="L3452" i="18"/>
  <c r="J3452" i="18"/>
  <c r="L3455" i="18"/>
  <c r="J3455" i="18"/>
  <c r="L3458" i="18"/>
  <c r="J3458" i="18"/>
  <c r="L3461" i="18"/>
  <c r="J3461" i="18"/>
  <c r="L3410" i="18"/>
  <c r="L3422" i="18"/>
  <c r="L3408" i="18"/>
  <c r="L3420" i="18"/>
  <c r="L3432" i="18"/>
  <c r="L3435" i="18"/>
  <c r="J3435" i="18"/>
  <c r="L3438" i="18"/>
  <c r="J3438" i="18"/>
  <c r="L3441" i="18"/>
  <c r="J3441" i="18"/>
  <c r="L3444" i="18"/>
  <c r="J3444" i="18"/>
  <c r="L3447" i="18"/>
  <c r="J3447" i="18"/>
  <c r="L3450" i="18"/>
  <c r="J3450" i="18"/>
  <c r="L3453" i="18"/>
  <c r="J3453" i="18"/>
  <c r="L3456" i="18"/>
  <c r="J3456" i="18"/>
  <c r="L3459" i="18"/>
  <c r="J3459" i="18"/>
  <c r="K3406" i="18"/>
  <c r="K3418" i="18"/>
  <c r="K3430" i="18"/>
  <c r="K3435" i="18"/>
  <c r="K3438" i="18"/>
  <c r="K3441" i="18"/>
  <c r="K3444" i="18"/>
  <c r="K3447" i="18"/>
  <c r="K3450" i="18"/>
  <c r="K3453" i="18"/>
  <c r="K3456" i="18"/>
  <c r="K3459" i="18"/>
  <c r="K3553" i="18"/>
  <c r="J3553" i="18"/>
  <c r="L3553" i="18"/>
  <c r="K3554" i="18"/>
  <c r="L3554" i="18"/>
  <c r="J3554" i="18"/>
  <c r="L3404" i="18"/>
  <c r="L3416" i="18"/>
  <c r="L3428" i="18"/>
  <c r="L3436" i="18"/>
  <c r="J3436" i="18"/>
  <c r="L3439" i="18"/>
  <c r="J3439" i="18"/>
  <c r="L3442" i="18"/>
  <c r="J3442" i="18"/>
  <c r="L3445" i="18"/>
  <c r="J3445" i="18"/>
  <c r="L3448" i="18"/>
  <c r="J3448" i="18"/>
  <c r="L3451" i="18"/>
  <c r="J3451" i="18"/>
  <c r="L3454" i="18"/>
  <c r="J3454" i="18"/>
  <c r="L3457" i="18"/>
  <c r="J3457" i="18"/>
  <c r="L3577" i="18"/>
  <c r="L3587" i="18"/>
  <c r="L3668" i="18"/>
  <c r="K3668" i="18"/>
  <c r="L3680" i="18"/>
  <c r="K3680" i="18"/>
  <c r="J3680" i="18"/>
  <c r="J3547" i="18"/>
  <c r="J3560" i="18"/>
  <c r="J3571" i="18"/>
  <c r="L3582" i="18"/>
  <c r="K3582" i="18"/>
  <c r="J3465" i="18"/>
  <c r="J3467" i="18"/>
  <c r="J3469" i="18"/>
  <c r="J3471" i="18"/>
  <c r="J3473" i="18"/>
  <c r="J3475" i="18"/>
  <c r="J3477" i="18"/>
  <c r="J3479" i="18"/>
  <c r="J3481" i="18"/>
  <c r="J3483" i="18"/>
  <c r="J3485" i="18"/>
  <c r="J3487" i="18"/>
  <c r="J3489" i="18"/>
  <c r="J3491" i="18"/>
  <c r="J3493" i="18"/>
  <c r="J3495" i="18"/>
  <c r="J3497" i="18"/>
  <c r="J3499" i="18"/>
  <c r="J3501" i="18"/>
  <c r="J3503" i="18"/>
  <c r="J3505" i="18"/>
  <c r="J3507" i="18"/>
  <c r="J3509" i="18"/>
  <c r="J3511" i="18"/>
  <c r="J3513" i="18"/>
  <c r="J3515" i="18"/>
  <c r="J3517" i="18"/>
  <c r="J3519" i="18"/>
  <c r="J3521" i="18"/>
  <c r="J3523" i="18"/>
  <c r="J3525" i="18"/>
  <c r="J3527" i="18"/>
  <c r="J3529" i="18"/>
  <c r="J3531" i="18"/>
  <c r="J3533" i="18"/>
  <c r="J3535" i="18"/>
  <c r="J3537" i="18"/>
  <c r="J3539" i="18"/>
  <c r="J3541" i="18"/>
  <c r="J3543" i="18"/>
  <c r="J3545" i="18"/>
  <c r="J3558" i="18"/>
  <c r="L3560" i="18"/>
  <c r="J3569" i="18"/>
  <c r="J3582" i="18"/>
  <c r="J3585" i="18"/>
  <c r="L3588" i="18"/>
  <c r="K3588" i="18"/>
  <c r="O34" i="21"/>
  <c r="L6" i="21"/>
  <c r="P35" i="21"/>
  <c r="W19" i="21" s="1"/>
  <c r="V8" i="21" s="1"/>
  <c r="H8" i="21" s="1"/>
  <c r="P34" i="21"/>
  <c r="N10" i="21"/>
  <c r="J3565" i="18"/>
  <c r="J3578" i="18"/>
  <c r="U22" i="23"/>
  <c r="J3552" i="18"/>
  <c r="J3563" i="18"/>
  <c r="K3565" i="18"/>
  <c r="J3576" i="18"/>
  <c r="L3578" i="18"/>
  <c r="J3550" i="18"/>
  <c r="L3552" i="18"/>
  <c r="K3563" i="18"/>
  <c r="J3574" i="18"/>
  <c r="L3576" i="18"/>
  <c r="J3583" i="18"/>
  <c r="L3586" i="18"/>
  <c r="K3586" i="18"/>
  <c r="L3592" i="18"/>
  <c r="K3592" i="18"/>
  <c r="J3460" i="18"/>
  <c r="J3462" i="18"/>
  <c r="J3464" i="18"/>
  <c r="J3466" i="18"/>
  <c r="J3468" i="18"/>
  <c r="J3470" i="18"/>
  <c r="J3472" i="18"/>
  <c r="J3474" i="18"/>
  <c r="J3476" i="18"/>
  <c r="J3478" i="18"/>
  <c r="J3480" i="18"/>
  <c r="J3482" i="18"/>
  <c r="J3484" i="18"/>
  <c r="J3486" i="18"/>
  <c r="J3488" i="18"/>
  <c r="J3490" i="18"/>
  <c r="J3492" i="18"/>
  <c r="J3494" i="18"/>
  <c r="J3496" i="18"/>
  <c r="J3498" i="18"/>
  <c r="J3500" i="18"/>
  <c r="J3502" i="18"/>
  <c r="J3504" i="18"/>
  <c r="J3506" i="18"/>
  <c r="J3508" i="18"/>
  <c r="J3510" i="18"/>
  <c r="J3512" i="18"/>
  <c r="J3514" i="18"/>
  <c r="J3516" i="18"/>
  <c r="J3518" i="18"/>
  <c r="J3520" i="18"/>
  <c r="J3522" i="18"/>
  <c r="J3524" i="18"/>
  <c r="J3526" i="18"/>
  <c r="J3528" i="18"/>
  <c r="J3530" i="18"/>
  <c r="J3532" i="18"/>
  <c r="J3534" i="18"/>
  <c r="J3536" i="18"/>
  <c r="J3538" i="18"/>
  <c r="J3540" i="18"/>
  <c r="J3542" i="18"/>
  <c r="J3544" i="18"/>
  <c r="J3546" i="18"/>
  <c r="J3557" i="18"/>
  <c r="J3570" i="18"/>
  <c r="J3581" i="18"/>
  <c r="K3555" i="18"/>
  <c r="J3566" i="18"/>
  <c r="L3568" i="18"/>
  <c r="J3577" i="18"/>
  <c r="K3579" i="18"/>
  <c r="L3584" i="18"/>
  <c r="K3584" i="18"/>
  <c r="J3587" i="18"/>
  <c r="L3590" i="18"/>
  <c r="K3590" i="18"/>
  <c r="L3692" i="18"/>
  <c r="K3692" i="18"/>
  <c r="J3692" i="18"/>
  <c r="J3564" i="18"/>
  <c r="L3566" i="18"/>
  <c r="J3584" i="18"/>
  <c r="V8" i="24"/>
  <c r="K3594" i="18"/>
  <c r="K3596" i="18"/>
  <c r="K3598" i="18"/>
  <c r="K3600" i="18"/>
  <c r="K3602" i="18"/>
  <c r="K3604" i="18"/>
  <c r="K3606" i="18"/>
  <c r="K3608" i="18"/>
  <c r="K3610" i="18"/>
  <c r="K3612" i="18"/>
  <c r="K3614" i="18"/>
  <c r="K3616" i="18"/>
  <c r="K3618" i="18"/>
  <c r="K3620" i="18"/>
  <c r="K3622" i="18"/>
  <c r="K3624" i="18"/>
  <c r="K3626" i="18"/>
  <c r="K3628" i="18"/>
  <c r="K3630" i="18"/>
  <c r="K3632" i="18"/>
  <c r="K3634" i="18"/>
  <c r="K3636" i="18"/>
  <c r="K3638" i="18"/>
  <c r="K3640" i="18"/>
  <c r="K3642" i="18"/>
  <c r="K3644" i="18"/>
  <c r="K3646" i="18"/>
  <c r="K3648" i="18"/>
  <c r="K3650" i="18"/>
  <c r="K3652" i="18"/>
  <c r="K3654" i="18"/>
  <c r="K3656" i="18"/>
  <c r="K3658" i="18"/>
  <c r="K3660" i="18"/>
  <c r="K3662" i="18"/>
  <c r="K3664" i="18"/>
  <c r="K3671" i="18"/>
  <c r="J3676" i="18"/>
  <c r="K3683" i="18"/>
  <c r="J3688" i="18"/>
  <c r="K3695" i="18"/>
  <c r="U22" i="21"/>
  <c r="AH5" i="24"/>
  <c r="U27" i="24" s="1"/>
  <c r="U28" i="24" s="1"/>
  <c r="U8" i="24" s="1"/>
  <c r="K3676" i="18"/>
  <c r="K3688" i="18"/>
  <c r="U11" i="24"/>
  <c r="L7" i="24" s="1"/>
  <c r="J3686" i="18"/>
  <c r="O40" i="23"/>
  <c r="V11" i="24"/>
  <c r="M7" i="24" s="1"/>
  <c r="S32" i="24"/>
  <c r="J3667" i="18"/>
  <c r="J3679" i="18"/>
  <c r="S34" i="24"/>
  <c r="H6" i="27"/>
  <c r="U14" i="24"/>
  <c r="J3673" i="18"/>
  <c r="J3685" i="18"/>
  <c r="K5" i="24"/>
  <c r="T8" i="22"/>
  <c r="P40" i="23" l="1"/>
  <c r="P39" i="23"/>
  <c r="W10" i="23"/>
  <c r="U23" i="21"/>
  <c r="AL13" i="23"/>
  <c r="AG16" i="23" s="1"/>
  <c r="AG20" i="23" s="1"/>
  <c r="AG21" i="23" s="1"/>
  <c r="S34" i="23"/>
  <c r="S35" i="23" s="1"/>
  <c r="R35" i="23"/>
  <c r="O42" i="23"/>
  <c r="X10" i="23"/>
  <c r="U12" i="23"/>
  <c r="R35" i="21"/>
  <c r="T34" i="21"/>
  <c r="N34" i="22"/>
  <c r="N35" i="22"/>
  <c r="J9" i="22"/>
  <c r="L96" i="18"/>
  <c r="J96" i="18"/>
  <c r="K2773" i="18"/>
  <c r="J3264" i="18"/>
  <c r="X31" i="22"/>
  <c r="P34" i="22"/>
  <c r="Q34" i="22"/>
  <c r="W19" i="22" s="1"/>
  <c r="V8" i="22" s="1"/>
  <c r="R34" i="22"/>
  <c r="R35" i="22" s="1"/>
  <c r="N24" i="14"/>
  <c r="O24" i="14" s="1"/>
  <c r="S18" i="5"/>
  <c r="C15" i="5" s="1"/>
  <c r="S28" i="24"/>
  <c r="Y10" i="21"/>
  <c r="V10" i="21"/>
  <c r="U10" i="24"/>
  <c r="X8" i="24"/>
  <c r="Z8" i="24" s="1"/>
  <c r="AC8" i="24" s="1"/>
  <c r="W8" i="24"/>
  <c r="C6" i="24" s="1"/>
  <c r="V5" i="23"/>
  <c r="Q40" i="23"/>
  <c r="O41" i="23" s="1"/>
  <c r="N11" i="21"/>
  <c r="O35" i="21"/>
  <c r="O10" i="21"/>
  <c r="O11" i="21" s="1"/>
  <c r="AG18" i="23"/>
  <c r="O31" i="23"/>
  <c r="U5" i="23"/>
  <c r="Q1" i="18"/>
  <c r="P11" i="18"/>
  <c r="Q11" i="18" s="1"/>
  <c r="P12" i="18" s="1"/>
  <c r="Q12" i="18" s="1"/>
  <c r="P13" i="18" s="1"/>
  <c r="Q13" i="18" s="1"/>
  <c r="P14" i="18" s="1"/>
  <c r="Q14" i="18" s="1"/>
  <c r="P15" i="18" s="1"/>
  <c r="Q15" i="18" s="1"/>
  <c r="P16" i="18" s="1"/>
  <c r="Q16" i="18" s="1"/>
  <c r="V10" i="24"/>
  <c r="H8" i="24"/>
  <c r="Y10" i="24"/>
  <c r="L6" i="23"/>
  <c r="O39" i="23"/>
  <c r="H10" i="23"/>
  <c r="N30" i="14"/>
  <c r="O30" i="14" s="1"/>
  <c r="A6" i="22" l="1"/>
  <c r="T8" i="21"/>
  <c r="X31" i="21" s="1"/>
  <c r="U34" i="21"/>
  <c r="U35" i="21" s="1"/>
  <c r="U31" i="21"/>
  <c r="H8" i="22"/>
  <c r="O3" i="14"/>
  <c r="O4" i="14" s="1"/>
  <c r="V29" i="23"/>
  <c r="V30" i="23" s="1"/>
  <c r="C6" i="23" s="1"/>
  <c r="W29" i="23"/>
  <c r="W30" i="23" s="1"/>
  <c r="B6" i="23" s="1"/>
  <c r="S34" i="22"/>
  <c r="S35" i="22" s="1"/>
  <c r="O34" i="22"/>
  <c r="M3" i="17"/>
  <c r="L5" i="17"/>
  <c r="L6" i="17" s="1"/>
  <c r="L7" i="17" s="1"/>
  <c r="P31" i="23"/>
  <c r="P10" i="21"/>
  <c r="Q10" i="21" s="1"/>
  <c r="AB8" i="24"/>
  <c r="W17" i="21"/>
  <c r="U8" i="21" s="1"/>
  <c r="V29" i="21" s="1"/>
  <c r="H10" i="24"/>
  <c r="W10" i="24"/>
  <c r="X10" i="24" s="1"/>
  <c r="B6" i="24" s="1"/>
  <c r="H10" i="21"/>
  <c r="X21" i="21"/>
  <c r="V31" i="21" l="1"/>
  <c r="A6" i="21"/>
  <c r="U36" i="21"/>
  <c r="O5" i="14"/>
  <c r="Y10" i="22"/>
  <c r="V10" i="22"/>
  <c r="H10" i="22"/>
  <c r="T34" i="23"/>
  <c r="U34" i="23" s="1"/>
  <c r="V30" i="21"/>
  <c r="M5" i="17"/>
  <c r="N3" i="17"/>
  <c r="W17" i="22"/>
  <c r="U8" i="22" s="1"/>
  <c r="T34" i="22"/>
  <c r="U34" i="22" s="1"/>
  <c r="U36" i="22" s="1"/>
  <c r="U13" i="22"/>
  <c r="Q12" i="21"/>
  <c r="W8" i="21" s="1"/>
  <c r="Q11" i="21"/>
  <c r="U10" i="21"/>
  <c r="U29" i="21" s="1"/>
  <c r="X8" i="21"/>
  <c r="C6" i="21" l="1"/>
  <c r="V29" i="22"/>
  <c r="W29" i="21"/>
  <c r="W31" i="21" s="1"/>
  <c r="U36" i="23"/>
  <c r="U35" i="23"/>
  <c r="M6" i="17"/>
  <c r="N5" i="17"/>
  <c r="U10" i="22"/>
  <c r="W10" i="22" s="1"/>
  <c r="W8" i="22"/>
  <c r="X8" i="22"/>
  <c r="U35" i="22"/>
  <c r="X10" i="21"/>
  <c r="V22" i="21"/>
  <c r="V23" i="21"/>
  <c r="Z8" i="21"/>
  <c r="W21" i="21"/>
  <c r="V30" i="22" l="1"/>
  <c r="V31" i="22"/>
  <c r="W30" i="21"/>
  <c r="B6" i="21" s="1"/>
  <c r="M7" i="17"/>
  <c r="N7" i="17" s="1"/>
  <c r="N6" i="17"/>
  <c r="U29" i="22"/>
  <c r="W29" i="22" s="1"/>
  <c r="W30" i="22" s="1"/>
  <c r="Z8" i="22"/>
  <c r="X10" i="22"/>
  <c r="W22" i="21"/>
  <c r="W23" i="21"/>
  <c r="C6" i="22" l="1"/>
  <c r="W31" i="22"/>
  <c r="B6" i="22" l="1"/>
  <c r="B3169" i="18"/>
  <c r="C1035" i="18"/>
  <c r="C2473" i="18"/>
  <c r="C1493" i="18"/>
  <c r="C3052" i="18"/>
  <c r="C3112" i="18"/>
  <c r="C3629" i="18"/>
  <c r="C3473" i="18"/>
  <c r="B2225" i="18"/>
  <c r="B1915" i="18"/>
  <c r="B2301" i="18"/>
  <c r="B3248" i="18"/>
  <c r="C1404" i="18"/>
  <c r="B1475" i="18"/>
  <c r="B2807" i="18"/>
  <c r="B2970" i="18"/>
  <c r="C2302" i="18"/>
  <c r="D1193" i="18"/>
  <c r="C1237" i="18"/>
  <c r="C2945" i="18"/>
  <c r="C3285" i="18"/>
  <c r="D1188" i="18"/>
  <c r="B2132" i="18"/>
  <c r="D770" i="18"/>
  <c r="C1626" i="18"/>
  <c r="C1457" i="18"/>
  <c r="C2211" i="18"/>
  <c r="C2301" i="18"/>
  <c r="C2932" i="18"/>
  <c r="C1364" i="18"/>
  <c r="C2153" i="18"/>
  <c r="B3015" i="18"/>
  <c r="B1852" i="18"/>
  <c r="C2636" i="18"/>
  <c r="B1434" i="18"/>
  <c r="B3519" i="18"/>
  <c r="C3445" i="18"/>
  <c r="B2584" i="18"/>
  <c r="B3528" i="18"/>
  <c r="C1348" i="18"/>
  <c r="C2545" i="18"/>
  <c r="B3382" i="18"/>
  <c r="C3309" i="18"/>
  <c r="C3121" i="18"/>
  <c r="C1660" i="18"/>
  <c r="B3460" i="18"/>
  <c r="B3589" i="18"/>
  <c r="B2162" i="18"/>
  <c r="C3087" i="18"/>
  <c r="C1885" i="18"/>
  <c r="B3690" i="18"/>
  <c r="B726" i="18"/>
  <c r="B3628" i="18"/>
  <c r="C2951" i="18"/>
  <c r="B2863" i="18"/>
  <c r="B1257" i="18"/>
  <c r="C3168" i="18"/>
  <c r="C2838" i="18"/>
  <c r="B3306" i="18"/>
  <c r="B2989" i="18"/>
  <c r="C3021" i="18"/>
  <c r="B2451" i="18"/>
  <c r="C3152" i="18"/>
  <c r="C2508" i="18"/>
  <c r="C2920" i="18"/>
  <c r="C2731" i="18"/>
  <c r="B2169" i="18"/>
  <c r="B1167" i="18"/>
  <c r="C2539" i="18"/>
  <c r="C1615" i="18"/>
  <c r="B3623" i="18"/>
  <c r="B691" i="18"/>
  <c r="C1986" i="18"/>
  <c r="C1973" i="18"/>
  <c r="C1458" i="18"/>
  <c r="D1241" i="18"/>
  <c r="C1979" i="18"/>
  <c r="B3199" i="18"/>
  <c r="B1103" i="18"/>
  <c r="D500" i="18"/>
  <c r="B2360" i="18"/>
  <c r="C1815" i="18"/>
  <c r="C3183" i="18"/>
  <c r="C2030" i="18"/>
  <c r="C2157" i="18"/>
  <c r="B3136" i="18"/>
  <c r="B3692" i="18"/>
  <c r="C3196" i="18"/>
  <c r="C2087" i="18"/>
  <c r="C458" i="18"/>
  <c r="B1409" i="18"/>
  <c r="C2678" i="18"/>
  <c r="C2156" i="18"/>
  <c r="C2873" i="18"/>
  <c r="C3122" i="18"/>
  <c r="C1709" i="18"/>
  <c r="C2803" i="18"/>
  <c r="C2405" i="18"/>
  <c r="C978" i="18"/>
  <c r="B2523" i="18"/>
  <c r="C3069" i="18"/>
  <c r="C2220" i="18"/>
  <c r="B3124" i="18"/>
  <c r="C1843" i="18"/>
  <c r="C3594" i="18"/>
  <c r="B2650" i="18"/>
  <c r="D1167" i="18"/>
  <c r="C1706" i="18"/>
  <c r="C3447" i="18"/>
  <c r="C1848" i="18"/>
  <c r="B3602" i="18"/>
  <c r="B3183" i="18"/>
  <c r="C655" i="18"/>
  <c r="C2340" i="18"/>
  <c r="C2443" i="18"/>
  <c r="C3299" i="18"/>
  <c r="C2898" i="18"/>
  <c r="C994" i="18"/>
  <c r="B2013" i="18"/>
  <c r="B2449" i="18"/>
  <c r="C1323" i="18"/>
  <c r="B341" i="18"/>
  <c r="B569" i="18"/>
  <c r="C2869" i="18"/>
  <c r="B259" i="18"/>
  <c r="B2647" i="18"/>
  <c r="B1702" i="18"/>
  <c r="B2028" i="18"/>
  <c r="B243" i="18"/>
  <c r="C1916" i="18"/>
  <c r="B3406" i="18"/>
  <c r="C1759" i="18"/>
  <c r="C3108" i="18"/>
  <c r="C3205" i="18"/>
  <c r="C1830" i="18"/>
  <c r="C1277" i="18"/>
  <c r="B900" i="18"/>
  <c r="C2417" i="18"/>
  <c r="B3060" i="18"/>
  <c r="C2225" i="18"/>
  <c r="C1610" i="18"/>
  <c r="C2254" i="18"/>
  <c r="C1393" i="18"/>
  <c r="B3435" i="18"/>
  <c r="C2467" i="18"/>
  <c r="C3288" i="18"/>
  <c r="B2608" i="18"/>
  <c r="C3374" i="18"/>
  <c r="D307" i="18"/>
  <c r="C2830" i="18"/>
  <c r="C3484" i="18"/>
  <c r="C1965" i="18"/>
  <c r="C3633" i="18"/>
  <c r="B3139" i="18"/>
  <c r="C3569" i="18"/>
  <c r="C3063" i="18"/>
  <c r="B2137" i="18"/>
  <c r="C2050" i="18"/>
  <c r="C3163" i="18"/>
  <c r="C3546" i="18"/>
  <c r="C2737" i="18"/>
  <c r="C2551" i="18"/>
  <c r="B3368" i="18"/>
  <c r="C2101" i="18"/>
  <c r="B1584" i="18"/>
  <c r="C1529" i="18"/>
  <c r="B3371" i="18"/>
  <c r="C1370" i="18"/>
  <c r="C1350" i="18"/>
  <c r="C3078" i="18"/>
  <c r="D903" i="18"/>
  <c r="B2534" i="18"/>
  <c r="C3530" i="18"/>
  <c r="B2400" i="18"/>
  <c r="C3192" i="18"/>
  <c r="D1198" i="18"/>
  <c r="B2491" i="18"/>
  <c r="C2760" i="18"/>
  <c r="B2895" i="18"/>
  <c r="B777" i="18"/>
  <c r="B3159" i="18"/>
  <c r="B2712" i="18"/>
  <c r="B3053" i="18"/>
  <c r="C1186" i="18"/>
  <c r="B3123" i="18"/>
  <c r="B2147" i="18"/>
  <c r="B3319" i="18"/>
  <c r="C3117" i="18"/>
  <c r="B2695" i="18"/>
  <c r="D628" i="18"/>
  <c r="B1646" i="18"/>
  <c r="B3377" i="18"/>
  <c r="C1891" i="18"/>
  <c r="C2971" i="18"/>
  <c r="C3585" i="18"/>
  <c r="C2122" i="18"/>
  <c r="B1426" i="18"/>
  <c r="B3365" i="18"/>
  <c r="B2927" i="18"/>
  <c r="C3600" i="18"/>
  <c r="C3280" i="18"/>
  <c r="B3246" i="18"/>
  <c r="C2950" i="18"/>
  <c r="C2060" i="18"/>
  <c r="C1300" i="18"/>
  <c r="C2461" i="18"/>
  <c r="B3093" i="18"/>
  <c r="C2559" i="18"/>
  <c r="B3290" i="18"/>
  <c r="B2435" i="18"/>
  <c r="C3539" i="18"/>
  <c r="C3595" i="18"/>
  <c r="B2980" i="18"/>
  <c r="C3099" i="18"/>
  <c r="C3598" i="18"/>
  <c r="C1584" i="18"/>
  <c r="B3062" i="18"/>
  <c r="B2180" i="18"/>
  <c r="C2543" i="18"/>
  <c r="B2192" i="18"/>
  <c r="B3154" i="18"/>
  <c r="B3140" i="18"/>
  <c r="C3172" i="18"/>
  <c r="B2884" i="18"/>
  <c r="B3289" i="18"/>
  <c r="C2510" i="18"/>
  <c r="B474" i="18"/>
  <c r="B3416" i="18"/>
  <c r="B2609" i="18"/>
  <c r="C1632" i="18"/>
  <c r="D1176" i="18"/>
  <c r="C3156" i="18"/>
  <c r="B2158" i="18"/>
  <c r="C3029" i="18"/>
  <c r="C1092" i="18"/>
  <c r="C2986" i="18"/>
  <c r="C1576" i="18"/>
  <c r="B2728" i="18"/>
  <c r="D774" i="18"/>
  <c r="C2420" i="18"/>
  <c r="C3332" i="18"/>
  <c r="C2110" i="18"/>
  <c r="C2466" i="18"/>
  <c r="B3101" i="18"/>
  <c r="B3500" i="18"/>
  <c r="B3350" i="18"/>
  <c r="B2065" i="18"/>
  <c r="C308" i="18"/>
  <c r="C3392" i="18"/>
  <c r="B3165" i="18"/>
  <c r="D3645" i="18"/>
  <c r="C2149" i="18"/>
  <c r="C3625" i="18"/>
  <c r="B2082" i="18"/>
  <c r="C1601" i="18"/>
  <c r="B2692" i="18"/>
  <c r="C1571" i="18"/>
  <c r="B3638" i="18"/>
  <c r="C3214" i="18"/>
  <c r="B3667" i="18"/>
  <c r="B1567" i="18"/>
  <c r="B2697" i="18"/>
  <c r="B2243" i="18"/>
  <c r="C3471" i="18"/>
  <c r="C2182" i="18"/>
  <c r="B2541" i="18"/>
  <c r="C2681" i="18"/>
  <c r="C1120" i="18"/>
  <c r="C2191" i="18"/>
  <c r="C2119" i="18"/>
  <c r="B880" i="18"/>
  <c r="B2738" i="18"/>
  <c r="C2013" i="18"/>
  <c r="C3330" i="18"/>
  <c r="B722" i="18"/>
  <c r="C2454" i="18"/>
  <c r="B1241" i="18"/>
  <c r="B2546" i="18"/>
  <c r="B2075" i="18"/>
  <c r="B3600" i="18"/>
  <c r="B2316" i="18"/>
  <c r="B2015" i="18"/>
  <c r="B2119" i="18"/>
  <c r="C1657" i="18"/>
  <c r="D712" i="18"/>
  <c r="B1525" i="18"/>
  <c r="B2213" i="18"/>
  <c r="B2972" i="18"/>
  <c r="D339" i="18"/>
  <c r="B1779" i="18"/>
  <c r="B1832" i="18"/>
  <c r="C1926" i="18"/>
  <c r="C3323" i="18"/>
  <c r="B1994" i="18"/>
  <c r="C2817" i="18"/>
  <c r="B2826" i="18"/>
  <c r="B2958" i="18"/>
  <c r="B2517" i="18"/>
  <c r="C3165" i="18"/>
  <c r="B2049" i="18"/>
  <c r="C1782" i="18"/>
  <c r="C3639" i="18"/>
  <c r="C3034" i="18"/>
  <c r="B1678" i="18"/>
  <c r="C1242" i="18"/>
  <c r="D843" i="18"/>
  <c r="B3251" i="18"/>
  <c r="B3043" i="18"/>
  <c r="D1253" i="18"/>
  <c r="C3587" i="18"/>
  <c r="D341" i="18"/>
  <c r="D962" i="18"/>
  <c r="C2823" i="18"/>
  <c r="C2115" i="18"/>
  <c r="B2473" i="18"/>
  <c r="C2117" i="18"/>
  <c r="B3317" i="18"/>
  <c r="B2239" i="18"/>
  <c r="B935" i="18"/>
  <c r="C3452" i="18"/>
  <c r="D1019" i="18"/>
  <c r="C2844" i="18"/>
  <c r="C2474" i="18"/>
  <c r="B2950" i="18"/>
  <c r="B3617" i="18"/>
  <c r="B3635" i="18"/>
  <c r="C2894" i="18"/>
  <c r="B3283" i="18"/>
  <c r="C2515" i="18"/>
  <c r="B3214" i="18"/>
  <c r="B2436" i="18"/>
  <c r="C255" i="18"/>
  <c r="C2902" i="18"/>
  <c r="C2077" i="18"/>
  <c r="B2621" i="18"/>
  <c r="B2730" i="18"/>
  <c r="C2969" i="18"/>
  <c r="B2053" i="18"/>
  <c r="C2142" i="18"/>
  <c r="C2003" i="18"/>
  <c r="C461" i="18"/>
  <c r="B1310" i="18"/>
  <c r="C3436" i="18"/>
  <c r="B1786" i="18"/>
  <c r="D677" i="18"/>
  <c r="B1727" i="18"/>
  <c r="D3664" i="18"/>
  <c r="C1244" i="18"/>
  <c r="C3464" i="18"/>
  <c r="B1698" i="18"/>
  <c r="C3593" i="18"/>
  <c r="D1158" i="18"/>
  <c r="B1156" i="18"/>
  <c r="C3373" i="18"/>
  <c r="B3065" i="18"/>
  <c r="C3412" i="18"/>
  <c r="C3281" i="18"/>
  <c r="B82" i="18"/>
  <c r="B3521" i="18"/>
  <c r="C2631" i="18"/>
  <c r="C3198" i="18"/>
  <c r="D1239" i="18"/>
  <c r="B2467" i="18"/>
  <c r="B2651" i="18"/>
  <c r="B2516" i="18"/>
  <c r="B2603" i="18"/>
  <c r="C2878" i="18"/>
  <c r="C1846" i="18"/>
  <c r="C3169" i="18"/>
  <c r="C3267" i="18"/>
  <c r="C2938" i="18"/>
  <c r="C3195" i="18"/>
  <c r="B2153" i="18"/>
  <c r="B1864" i="18"/>
  <c r="C1356" i="18"/>
  <c r="B3427" i="18"/>
  <c r="C2155" i="18"/>
  <c r="B1540" i="18"/>
  <c r="C2880" i="18"/>
  <c r="C1985" i="18"/>
  <c r="D411" i="18"/>
  <c r="C2196" i="18"/>
  <c r="D1220" i="18"/>
  <c r="C2697" i="18"/>
  <c r="C1247" i="18"/>
  <c r="C1275" i="18"/>
  <c r="D1208" i="18"/>
  <c r="C2218" i="18"/>
  <c r="C2635" i="18"/>
  <c r="C3555" i="18"/>
  <c r="B2974" i="18"/>
  <c r="C3482" i="18"/>
  <c r="B3221" i="18"/>
  <c r="B3268" i="18"/>
  <c r="C3516" i="18"/>
  <c r="B3256" i="18"/>
  <c r="C3206" i="18"/>
  <c r="C2791" i="18"/>
  <c r="C2556" i="18"/>
  <c r="C2696" i="18"/>
  <c r="B867" i="18"/>
  <c r="C2843" i="18"/>
  <c r="B205" i="18"/>
  <c r="C2422" i="18"/>
  <c r="B2493" i="18"/>
  <c r="B2062" i="18"/>
  <c r="B3501" i="18"/>
  <c r="C3191" i="18"/>
  <c r="C2273" i="18"/>
  <c r="B2805" i="18"/>
  <c r="B1974" i="18"/>
  <c r="C1740" i="18"/>
  <c r="C1513" i="18"/>
  <c r="B2029" i="18"/>
  <c r="C3573" i="18"/>
  <c r="C3472" i="18"/>
  <c r="C2726" i="18"/>
  <c r="C2642" i="18"/>
  <c r="C2984" i="18"/>
  <c r="C2076" i="18"/>
  <c r="C1809" i="18"/>
  <c r="D695" i="18"/>
  <c r="C2706" i="18"/>
  <c r="B2293" i="18"/>
  <c r="B3052" i="18"/>
  <c r="C3181" i="18"/>
  <c r="B3538" i="18"/>
  <c r="B2464" i="18"/>
  <c r="B3213" i="18"/>
  <c r="B1232" i="18"/>
  <c r="C2959" i="18"/>
  <c r="C1946" i="18"/>
  <c r="C2354" i="18"/>
  <c r="B2432" i="18"/>
  <c r="C3186" i="18"/>
  <c r="B2352" i="18"/>
  <c r="B2986" i="18"/>
  <c r="B2605" i="18"/>
  <c r="C3159" i="18"/>
  <c r="C1963" i="18"/>
  <c r="C2667" i="18"/>
  <c r="B2531" i="18"/>
  <c r="C3076" i="18"/>
  <c r="C815" i="18"/>
  <c r="C2238" i="18"/>
  <c r="C2792" i="18"/>
  <c r="B3125" i="18"/>
  <c r="C489" i="18"/>
  <c r="B2395" i="18"/>
  <c r="B3327" i="18"/>
  <c r="B1722" i="18"/>
  <c r="B3482" i="18"/>
  <c r="B2229" i="18"/>
  <c r="D212" i="18"/>
  <c r="B2266" i="18"/>
  <c r="B3056" i="18"/>
  <c r="C1426" i="18"/>
  <c r="B3295" i="18"/>
  <c r="B2602" i="18"/>
  <c r="B279" i="18"/>
  <c r="C2526" i="18"/>
  <c r="C2528" i="18"/>
  <c r="B1489" i="18"/>
  <c r="B2908" i="18"/>
  <c r="C2756" i="18"/>
  <c r="B1295" i="18"/>
  <c r="B2775" i="18"/>
  <c r="B2783" i="18"/>
  <c r="B2866" i="18"/>
  <c r="C3119" i="18"/>
  <c r="B3376" i="18"/>
  <c r="B2094" i="18"/>
  <c r="B2865" i="18"/>
  <c r="B2812" i="18"/>
  <c r="D507" i="18"/>
  <c r="C3448" i="18"/>
  <c r="B2722" i="18"/>
  <c r="C783" i="18"/>
  <c r="C2319" i="18"/>
  <c r="D1130" i="18"/>
  <c r="B2127" i="18"/>
  <c r="B2358" i="18"/>
  <c r="B2715" i="18"/>
  <c r="C3591" i="18"/>
  <c r="B2947" i="18"/>
  <c r="B1827" i="18"/>
  <c r="C789" i="18"/>
  <c r="B1607" i="18"/>
  <c r="C2303" i="18"/>
  <c r="C1019" i="18"/>
  <c r="C1050" i="18"/>
  <c r="C1119" i="18"/>
  <c r="C774" i="18"/>
  <c r="C2250" i="18"/>
  <c r="B1185" i="18"/>
  <c r="D196" i="18"/>
  <c r="D1235" i="18"/>
  <c r="B1619" i="18"/>
  <c r="B3632" i="18"/>
  <c r="B771" i="18"/>
  <c r="C2702" i="18"/>
  <c r="B2706" i="18"/>
  <c r="B3226" i="18"/>
  <c r="B3126" i="18"/>
  <c r="D3646" i="18"/>
  <c r="B2259" i="18"/>
  <c r="B1498" i="18"/>
  <c r="B2892" i="18"/>
  <c r="C2648" i="18"/>
  <c r="B2928" i="18"/>
  <c r="C2111" i="18"/>
  <c r="C3608" i="18"/>
  <c r="B2090" i="18"/>
  <c r="B217" i="18"/>
  <c r="B3468" i="18"/>
  <c r="C3397" i="18"/>
  <c r="B2130" i="18"/>
  <c r="B1824" i="18"/>
  <c r="B3309" i="18"/>
  <c r="C2856" i="18"/>
  <c r="C1987" i="18"/>
  <c r="C2282" i="18"/>
  <c r="B2748" i="18"/>
  <c r="C1582" i="18"/>
  <c r="C2943" i="18"/>
  <c r="C1453" i="18"/>
  <c r="C2825" i="18"/>
  <c r="B3250" i="18"/>
  <c r="C1962" i="18"/>
  <c r="C2924" i="18"/>
  <c r="C2164" i="18"/>
  <c r="B1004" i="18"/>
  <c r="C3550" i="18"/>
  <c r="B2278" i="18"/>
  <c r="B3506" i="18"/>
  <c r="B3633" i="18"/>
  <c r="B3087" i="18"/>
  <c r="B2570" i="18"/>
  <c r="D1203" i="18"/>
  <c r="B2004" i="18"/>
  <c r="B1978" i="18"/>
  <c r="C1929" i="18"/>
  <c r="B2272" i="18"/>
  <c r="C1279" i="18"/>
  <c r="C33" i="18"/>
  <c r="C3338" i="18"/>
  <c r="C1757" i="18"/>
  <c r="C3349" i="18"/>
  <c r="C1920" i="18"/>
  <c r="C3155" i="18"/>
  <c r="B3010" i="18"/>
  <c r="B3168" i="18"/>
  <c r="B858" i="18"/>
  <c r="D3659" i="18"/>
  <c r="B2258" i="18"/>
  <c r="D865" i="18"/>
  <c r="C2641" i="18"/>
  <c r="C3246" i="18"/>
  <c r="D901" i="18"/>
  <c r="C2512" i="18"/>
  <c r="C2790" i="18"/>
  <c r="C1844" i="18"/>
  <c r="C2004" i="18"/>
  <c r="B2367" i="18"/>
  <c r="C3483" i="18"/>
  <c r="C1201" i="18"/>
  <c r="B1936" i="18"/>
  <c r="C2134" i="18"/>
  <c r="B2066" i="18"/>
  <c r="B77" i="18"/>
  <c r="C3607" i="18"/>
  <c r="C3064" i="18"/>
  <c r="C2972" i="18"/>
  <c r="C2431" i="18"/>
  <c r="C3451" i="18"/>
  <c r="C612" i="18"/>
  <c r="C2506" i="18"/>
  <c r="B3134" i="18"/>
  <c r="D397" i="18"/>
  <c r="C810" i="18"/>
  <c r="C3143" i="18"/>
  <c r="B1752" i="18"/>
  <c r="B2983" i="18"/>
  <c r="D3665" i="18"/>
  <c r="C1840" i="18"/>
  <c r="B3286" i="18"/>
  <c r="B3328" i="18"/>
  <c r="B203" i="18"/>
  <c r="C2850" i="18"/>
  <c r="C2839" i="18"/>
  <c r="C2833" i="18"/>
  <c r="B3514" i="18"/>
  <c r="B2864" i="18"/>
  <c r="B2834" i="18"/>
  <c r="C2330" i="18"/>
  <c r="C1697" i="18"/>
  <c r="C2595" i="18"/>
  <c r="C3308" i="18"/>
  <c r="B3236" i="18"/>
  <c r="C1556" i="18"/>
  <c r="B1336" i="18"/>
  <c r="C1994" i="18"/>
  <c r="D963" i="18"/>
  <c r="C1640" i="18"/>
  <c r="C2928" i="18"/>
  <c r="B1369" i="18"/>
  <c r="C2888" i="18"/>
  <c r="B1258" i="18"/>
  <c r="B1410" i="18"/>
  <c r="C2993" i="18"/>
  <c r="C2452" i="18"/>
  <c r="C2684" i="18"/>
  <c r="B3211" i="18"/>
  <c r="C3144" i="18"/>
  <c r="B1893" i="18"/>
  <c r="B3453" i="18"/>
  <c r="B2193" i="18"/>
  <c r="B3338" i="18"/>
  <c r="B3417" i="18"/>
  <c r="B975" i="18"/>
  <c r="C2879" i="18"/>
  <c r="B2384" i="18"/>
  <c r="B2597" i="18"/>
  <c r="D1224" i="18"/>
  <c r="D379" i="18"/>
  <c r="D1259" i="18"/>
  <c r="C2188" i="18"/>
  <c r="B1601" i="18"/>
  <c r="B2701" i="18"/>
  <c r="B2418" i="18"/>
  <c r="C3133" i="18"/>
  <c r="C3386" i="18"/>
  <c r="C2620" i="18"/>
  <c r="B3550" i="18"/>
  <c r="C2479" i="18"/>
  <c r="C3150" i="18"/>
  <c r="B2907" i="18"/>
  <c r="B2064" i="18"/>
  <c r="B1979" i="18"/>
  <c r="B925" i="18"/>
  <c r="C3254" i="18"/>
  <c r="C3001" i="18"/>
  <c r="C2739" i="18"/>
  <c r="C2741" i="18"/>
  <c r="B2600" i="18"/>
  <c r="C3217" i="18"/>
  <c r="D58" i="18"/>
  <c r="B1248" i="18"/>
  <c r="D1256" i="18"/>
  <c r="C3535" i="18"/>
  <c r="B3442" i="18"/>
  <c r="C434" i="18"/>
  <c r="B693" i="18"/>
  <c r="C2983" i="18"/>
  <c r="D1060" i="18"/>
  <c r="B2862" i="18"/>
  <c r="B765" i="18"/>
  <c r="C3553" i="18"/>
  <c r="B2337" i="18"/>
  <c r="B3073" i="18"/>
  <c r="B1576" i="18"/>
  <c r="C2806" i="18"/>
  <c r="C2610" i="18"/>
  <c r="B3103" i="18"/>
  <c r="B2394" i="18"/>
  <c r="B3470" i="18"/>
  <c r="C1452" i="18"/>
  <c r="C1792" i="18"/>
  <c r="B2814" i="18"/>
  <c r="C3068" i="18"/>
  <c r="B2644" i="18"/>
  <c r="C3524" i="18"/>
  <c r="B2746" i="18"/>
  <c r="B1859" i="18"/>
  <c r="B2888" i="18"/>
  <c r="B3451" i="18"/>
  <c r="B3591" i="18"/>
  <c r="B3249" i="18"/>
  <c r="B2080" i="18"/>
  <c r="B2057" i="18"/>
  <c r="C3244" i="18"/>
  <c r="B3388" i="18"/>
  <c r="C3178" i="18"/>
  <c r="D1133" i="18"/>
  <c r="B1962" i="18"/>
  <c r="C2173" i="18"/>
  <c r="B2406" i="18"/>
  <c r="B2879" i="18"/>
  <c r="C2416" i="18"/>
  <c r="C2851" i="18"/>
  <c r="C2102" i="18"/>
  <c r="B1547" i="18"/>
  <c r="C690" i="18"/>
  <c r="B3005" i="18"/>
  <c r="C2804" i="18"/>
  <c r="C3537" i="18"/>
  <c r="C2603" i="18"/>
  <c r="C2183" i="18"/>
  <c r="C3314" i="18"/>
  <c r="C1154" i="18"/>
  <c r="C1273" i="18"/>
  <c r="B1412" i="18"/>
  <c r="B1406" i="18"/>
  <c r="C1476" i="18"/>
  <c r="D593" i="18"/>
  <c r="B1592" i="18"/>
  <c r="B3041" i="18"/>
  <c r="C2618" i="18"/>
  <c r="C2204" i="18"/>
  <c r="D1212" i="18"/>
  <c r="C3425" i="18"/>
  <c r="C2184" i="18"/>
  <c r="C2294" i="18"/>
  <c r="C2637" i="18"/>
  <c r="B2364" i="18"/>
  <c r="B2951" i="18"/>
  <c r="B1494" i="18"/>
  <c r="B998" i="18"/>
  <c r="B3405" i="18"/>
  <c r="C2228" i="18"/>
  <c r="D1137" i="18"/>
  <c r="B1281" i="18"/>
  <c r="B1123" i="18"/>
  <c r="B2827" i="18"/>
  <c r="B3225" i="18"/>
  <c r="B2068" i="18"/>
  <c r="C2368" i="18"/>
  <c r="C2704" i="18"/>
  <c r="C3174" i="18"/>
  <c r="B3455" i="18"/>
  <c r="C3290" i="18"/>
  <c r="D909" i="18"/>
  <c r="B1575" i="18"/>
  <c r="C1774" i="18"/>
  <c r="C464" i="18"/>
  <c r="B3120" i="18"/>
  <c r="C3261" i="18"/>
  <c r="C2605" i="18"/>
  <c r="C1585" i="18"/>
  <c r="C2743" i="18"/>
  <c r="C421" i="18"/>
  <c r="C1249" i="18"/>
  <c r="B1765" i="18"/>
  <c r="B3381" i="18"/>
  <c r="C2709" i="18"/>
  <c r="C2812" i="18"/>
  <c r="B1930" i="18"/>
  <c r="B2045" i="18"/>
  <c r="C3548" i="18"/>
  <c r="B2236" i="18"/>
  <c r="B525" i="18"/>
  <c r="C974" i="18"/>
  <c r="C3251" i="18"/>
  <c r="B2353" i="18"/>
  <c r="B1373" i="18"/>
  <c r="B1573" i="18"/>
  <c r="C1955" i="18"/>
  <c r="B847" i="18"/>
  <c r="C1462" i="18"/>
  <c r="C3552" i="18"/>
  <c r="C2568" i="18"/>
  <c r="D939" i="18"/>
  <c r="C1321" i="18"/>
  <c r="C1258" i="18"/>
  <c r="C1408" i="18"/>
  <c r="B2965" i="18"/>
  <c r="B3310" i="18"/>
  <c r="B2973" i="18"/>
  <c r="C1858" i="18"/>
  <c r="C2271" i="18"/>
  <c r="B1935" i="18"/>
  <c r="B1324" i="18"/>
  <c r="C3226" i="18"/>
  <c r="B3091" i="18"/>
  <c r="D693" i="18"/>
  <c r="B3544" i="18"/>
  <c r="B2287" i="18"/>
  <c r="C2942" i="18"/>
  <c r="B2425" i="18"/>
  <c r="C3636" i="18"/>
  <c r="B2108" i="18"/>
  <c r="C2316" i="18"/>
  <c r="B2537" i="18"/>
  <c r="B3313" i="18"/>
  <c r="B3471" i="18"/>
  <c r="C2877" i="18"/>
  <c r="D658" i="18"/>
  <c r="B2873" i="18"/>
  <c r="C2596" i="18"/>
  <c r="B2920" i="18"/>
  <c r="B2709" i="18"/>
  <c r="C2921" i="18"/>
  <c r="D820" i="18"/>
  <c r="C3084" i="18"/>
  <c r="B958" i="18"/>
  <c r="B1825" i="18"/>
  <c r="B2993" i="18"/>
  <c r="B3603" i="18"/>
  <c r="C600" i="18"/>
  <c r="B3399" i="18"/>
  <c r="C2442" i="18"/>
  <c r="B2385" i="18"/>
  <c r="D1240" i="18"/>
  <c r="C2769" i="18"/>
  <c r="B2511" i="18"/>
  <c r="B2717" i="18"/>
  <c r="C3599" i="18"/>
  <c r="D1282" i="18"/>
  <c r="C1820" i="18"/>
  <c r="B3262" i="18"/>
  <c r="C2010" i="18"/>
  <c r="B3400" i="18"/>
  <c r="B2429" i="18"/>
  <c r="C3644" i="18"/>
  <c r="C2576" i="18"/>
  <c r="C3038" i="18"/>
  <c r="B2382" i="18"/>
  <c r="C1563" i="18"/>
  <c r="C3467" i="18"/>
  <c r="C2747" i="18"/>
  <c r="B3450" i="18"/>
  <c r="B606" i="18"/>
  <c r="C2915" i="18"/>
  <c r="B1848" i="18"/>
  <c r="C1630" i="18"/>
  <c r="C2949" i="18"/>
  <c r="C765" i="18"/>
  <c r="B162" i="18"/>
  <c r="C1828" i="18"/>
  <c r="C2892" i="18"/>
  <c r="B3133" i="18"/>
  <c r="B3098" i="18"/>
  <c r="B1881" i="18"/>
  <c r="C3449" i="18"/>
  <c r="B2707" i="18"/>
  <c r="C2682" i="18"/>
  <c r="B2616" i="18"/>
  <c r="B1758" i="18"/>
  <c r="B2991" i="18"/>
  <c r="C2106" i="18"/>
  <c r="C2068" i="18"/>
  <c r="C3301" i="18"/>
  <c r="B3241" i="18"/>
  <c r="B3255" i="18"/>
  <c r="C1835" i="18"/>
  <c r="B3618" i="18"/>
  <c r="B1967" i="18"/>
  <c r="C2585" i="18"/>
  <c r="C1141" i="18"/>
  <c r="B2485" i="18"/>
  <c r="B1127" i="18"/>
  <c r="C847" i="18"/>
  <c r="B2817" i="18"/>
  <c r="B3035" i="18"/>
  <c r="C828" i="18"/>
  <c r="C1437" i="18"/>
  <c r="C1491" i="18"/>
  <c r="B1214" i="18"/>
  <c r="B3673" i="18"/>
  <c r="B2123" i="18"/>
  <c r="B278" i="18"/>
  <c r="D3663" i="18"/>
  <c r="B2883" i="18"/>
  <c r="C2058" i="18"/>
  <c r="C1340" i="18"/>
  <c r="B2943" i="18"/>
  <c r="B3391" i="18"/>
  <c r="C3344" i="18"/>
  <c r="B2759" i="18"/>
  <c r="C2536" i="18"/>
  <c r="B2142" i="18"/>
  <c r="B3693" i="18"/>
  <c r="B3095" i="18"/>
  <c r="C508" i="18"/>
  <c r="C2167" i="18"/>
  <c r="C3404" i="18"/>
  <c r="B3299" i="18"/>
  <c r="C1956" i="18"/>
  <c r="D1089" i="18"/>
  <c r="B939" i="18"/>
  <c r="B3054" i="18"/>
  <c r="B2084" i="18"/>
  <c r="B1909" i="18"/>
  <c r="C2638" i="18"/>
  <c r="B2839" i="18"/>
  <c r="C3272" i="18"/>
  <c r="B3042" i="18"/>
  <c r="B2483" i="18"/>
  <c r="B2478" i="18"/>
  <c r="C3300" i="18"/>
  <c r="D438" i="18"/>
  <c r="C1971" i="18"/>
  <c r="C1665" i="18"/>
  <c r="B2208" i="18"/>
  <c r="C2907" i="18"/>
  <c r="C1921" i="18"/>
  <c r="B3378" i="18"/>
  <c r="C1238" i="18"/>
  <c r="B3033" i="18"/>
  <c r="C1219" i="18"/>
  <c r="C2275" i="18"/>
  <c r="C1778" i="18"/>
  <c r="C1403" i="18"/>
  <c r="C2630" i="18"/>
  <c r="C1570" i="18"/>
  <c r="B2264" i="18"/>
  <c r="C3660" i="18"/>
  <c r="B1492" i="18"/>
  <c r="C1555" i="18"/>
  <c r="C2904" i="18"/>
  <c r="B2388" i="18"/>
  <c r="C3369" i="18"/>
  <c r="C3420" i="18"/>
  <c r="B2910" i="18"/>
  <c r="B1952" i="18"/>
  <c r="C2006" i="18"/>
  <c r="C3430" i="18"/>
  <c r="B1905" i="18"/>
  <c r="C2824" i="18"/>
  <c r="B1254" i="18"/>
  <c r="C1163" i="18"/>
  <c r="C1303" i="18"/>
  <c r="B2731" i="18"/>
  <c r="B3509" i="18"/>
  <c r="B2000" i="18"/>
  <c r="B3116" i="18"/>
  <c r="B3578" i="18"/>
  <c r="C2598" i="18"/>
  <c r="B688" i="18"/>
  <c r="B2765" i="18"/>
  <c r="C3612" i="18"/>
  <c r="C2777" i="18"/>
  <c r="B3513" i="18"/>
  <c r="B238" i="18"/>
  <c r="C1736" i="18"/>
  <c r="B3497" i="18"/>
  <c r="B3415" i="18"/>
  <c r="C2019" i="18"/>
  <c r="C2410" i="18"/>
  <c r="B1180" i="18"/>
  <c r="C2362" i="18"/>
  <c r="C2525" i="18"/>
  <c r="C2783" i="18"/>
  <c r="C2689" i="18"/>
  <c r="C2858" i="18"/>
  <c r="C2324" i="18"/>
  <c r="B1612" i="18"/>
  <c r="C2346" i="18"/>
  <c r="C1572" i="18"/>
  <c r="C3220" i="18"/>
  <c r="C1175" i="18"/>
  <c r="C3073" i="18"/>
  <c r="B3547" i="18"/>
  <c r="C795" i="18"/>
  <c r="B3141" i="18"/>
  <c r="D1064" i="18"/>
  <c r="C3491" i="18"/>
  <c r="C2634" i="18"/>
  <c r="B2496" i="18"/>
  <c r="B3081" i="18"/>
  <c r="C3400" i="18"/>
  <c r="C220" i="18"/>
  <c r="C3486" i="18"/>
  <c r="C2487" i="18"/>
  <c r="B2573" i="18"/>
  <c r="B2813" i="18"/>
  <c r="C756" i="18"/>
  <c r="C3429" i="18"/>
  <c r="B3424" i="18"/>
  <c r="D710" i="18"/>
  <c r="B3177" i="18"/>
  <c r="C3626" i="18"/>
  <c r="C2985" i="18"/>
  <c r="C841" i="18"/>
  <c r="B1736" i="18"/>
  <c r="B2421" i="18"/>
  <c r="B1906" i="18"/>
  <c r="C1328" i="18"/>
  <c r="B3686" i="18"/>
  <c r="B3530" i="18"/>
  <c r="B1965" i="18"/>
  <c r="B71" i="18"/>
  <c r="C3120" i="18"/>
  <c r="B3555" i="18"/>
  <c r="C2029" i="18"/>
  <c r="C3479" i="18"/>
  <c r="B1057" i="18"/>
  <c r="B2830" i="18"/>
  <c r="B2772" i="18"/>
  <c r="B3366" i="18"/>
  <c r="C791" i="18"/>
  <c r="C242" i="18"/>
  <c r="B1496" i="18"/>
  <c r="B2575" i="18"/>
  <c r="B3580" i="18"/>
  <c r="B518" i="18"/>
  <c r="C2782" i="18"/>
  <c r="C2606" i="18"/>
  <c r="B3171" i="18"/>
  <c r="C2519" i="18"/>
  <c r="C2154" i="18"/>
  <c r="B2513" i="18"/>
  <c r="C1950" i="18"/>
  <c r="C3462" i="18"/>
  <c r="B2630" i="18"/>
  <c r="C3641" i="18"/>
  <c r="C3520" i="18"/>
  <c r="C3005" i="18"/>
  <c r="B3446" i="18"/>
  <c r="C3040" i="18"/>
  <c r="C870" i="18"/>
  <c r="C2047" i="18"/>
  <c r="B2206" i="18"/>
  <c r="C2042" i="18"/>
  <c r="B2071" i="18"/>
  <c r="B2459" i="18"/>
  <c r="B3474" i="18"/>
  <c r="C3061" i="18"/>
  <c r="C3218" i="18"/>
  <c r="C3225" i="18"/>
  <c r="C2859" i="18"/>
  <c r="B1706" i="18"/>
  <c r="B3152" i="18"/>
  <c r="B2010" i="18"/>
  <c r="D511" i="18"/>
  <c r="B3681" i="18"/>
  <c r="C3577" i="18"/>
  <c r="C1784" i="18"/>
  <c r="C1961" i="18"/>
  <c r="B2113" i="18"/>
  <c r="B383" i="18"/>
  <c r="B3344" i="18"/>
  <c r="C887" i="18"/>
  <c r="C1459" i="18"/>
  <c r="C2784" i="18"/>
  <c r="B2556" i="18"/>
  <c r="C2936" i="18"/>
  <c r="B2806" i="18"/>
  <c r="B3523" i="18"/>
  <c r="B2462" i="18"/>
  <c r="B1633" i="18"/>
  <c r="C1362" i="18"/>
  <c r="B3115" i="18"/>
  <c r="D3660" i="18"/>
  <c r="C2758" i="18"/>
  <c r="B2339" i="18"/>
  <c r="C2845" i="18"/>
  <c r="C3270" i="18"/>
  <c r="B1219" i="18"/>
  <c r="C3453" i="18"/>
  <c r="C3202" i="18"/>
  <c r="B1262" i="18"/>
  <c r="B730" i="18"/>
  <c r="C2224" i="18"/>
  <c r="C3396" i="18"/>
  <c r="C247" i="18"/>
  <c r="B3496" i="18"/>
  <c r="C2382" i="18"/>
  <c r="C3292" i="18"/>
  <c r="C2834" i="18"/>
  <c r="B1992" i="18"/>
  <c r="C2444" i="18"/>
  <c r="B1808" i="18"/>
  <c r="B3292" i="18"/>
  <c r="C3011" i="18"/>
  <c r="C3578" i="18"/>
  <c r="B3587" i="18"/>
  <c r="B3084" i="18"/>
  <c r="C967" i="18"/>
  <c r="C2965" i="18"/>
  <c r="D902" i="18"/>
  <c r="C2548" i="18"/>
  <c r="C3380" i="18"/>
  <c r="B828" i="18"/>
  <c r="B2251" i="18"/>
  <c r="C3241" i="18"/>
  <c r="B1033" i="18"/>
  <c r="B3527" i="18"/>
  <c r="C1222" i="18"/>
  <c r="B1491" i="18"/>
  <c r="C652" i="18"/>
  <c r="B3676" i="18"/>
  <c r="C1096" i="18"/>
  <c r="B2998" i="18"/>
  <c r="C3004" i="18"/>
  <c r="C2857" i="18"/>
  <c r="C428" i="18"/>
  <c r="B2855" i="18"/>
  <c r="B710" i="18"/>
  <c r="D288" i="18"/>
  <c r="C3242" i="18"/>
  <c r="B3206" i="18"/>
  <c r="B1628" i="18"/>
  <c r="D1024" i="18"/>
  <c r="B2519" i="18"/>
  <c r="B1710" i="18"/>
  <c r="C1599" i="18"/>
  <c r="B2349" i="18"/>
  <c r="B2484" i="18"/>
  <c r="B2538" i="18"/>
  <c r="B1432" i="18"/>
  <c r="C3542" i="18"/>
  <c r="B1574" i="18"/>
  <c r="C2918" i="18"/>
  <c r="D868" i="18"/>
  <c r="C2069" i="18"/>
  <c r="D1280" i="18"/>
  <c r="B3204" i="18"/>
  <c r="B3066" i="18"/>
  <c r="C3365" i="18"/>
  <c r="C3659" i="18"/>
  <c r="B3475" i="18"/>
  <c r="B1578" i="18"/>
  <c r="B3639" i="18"/>
  <c r="C2436" i="18"/>
  <c r="B3181" i="18"/>
  <c r="C2908" i="18"/>
  <c r="C3509" i="18"/>
  <c r="C3222" i="18"/>
  <c r="B1648" i="18"/>
  <c r="B2618" i="18"/>
  <c r="C3325" i="18"/>
  <c r="B3127" i="18"/>
  <c r="C2304" i="18"/>
  <c r="B3143" i="18"/>
  <c r="C2411" i="18"/>
  <c r="C2048" i="18"/>
  <c r="B2300" i="18"/>
  <c r="B3083" i="18"/>
  <c r="B3080" i="18"/>
  <c r="C2451" i="18"/>
  <c r="B1074" i="18"/>
  <c r="B1942" i="18"/>
  <c r="B2009" i="18"/>
  <c r="C2597" i="18"/>
  <c r="C2670" i="18"/>
  <c r="B3444" i="18"/>
  <c r="C1854" i="18"/>
  <c r="B2046" i="18"/>
  <c r="C3511" i="18"/>
  <c r="B2837" i="18"/>
  <c r="C2776" i="18"/>
  <c r="C1733" i="18"/>
  <c r="C1675" i="18"/>
  <c r="B762" i="18"/>
  <c r="C1228" i="18"/>
  <c r="C3208" i="18"/>
  <c r="B1443" i="18"/>
  <c r="B2299" i="18"/>
  <c r="C2906" i="18"/>
  <c r="B2719" i="18"/>
  <c r="C1047" i="18"/>
  <c r="B46" i="18"/>
  <c r="B2030" i="18"/>
  <c r="C3128" i="18"/>
  <c r="C596" i="18"/>
  <c r="C2458" i="18"/>
  <c r="C2278" i="18"/>
  <c r="C3496" i="18"/>
  <c r="C3266" i="18"/>
  <c r="B1565" i="18"/>
  <c r="B1951" i="18"/>
  <c r="B1161" i="18"/>
  <c r="B2832" i="18"/>
  <c r="B2890" i="18"/>
  <c r="B2329" i="18"/>
  <c r="B1737" i="18"/>
  <c r="C2219" i="18"/>
  <c r="B3570" i="18"/>
  <c r="B1631" i="18"/>
  <c r="B1720" i="18"/>
  <c r="C2430" i="18"/>
  <c r="C3223" i="18"/>
  <c r="B3007" i="18"/>
  <c r="B3374" i="18"/>
  <c r="B2923" i="18"/>
  <c r="C1185" i="18"/>
  <c r="B2422" i="18"/>
  <c r="B2305" i="18"/>
  <c r="B3217" i="18"/>
  <c r="C2570" i="18"/>
  <c r="B3300" i="18"/>
  <c r="B242" i="18"/>
  <c r="B3057" i="18"/>
  <c r="C3528" i="18"/>
  <c r="B1715" i="18"/>
  <c r="C3657" i="18"/>
  <c r="C3075" i="18"/>
  <c r="B3615" i="18"/>
  <c r="C2650" i="18"/>
  <c r="C2832" i="18"/>
  <c r="C2711" i="18"/>
  <c r="C2363" i="18"/>
  <c r="B2753" i="18"/>
  <c r="B2078" i="18"/>
  <c r="C3274" i="18"/>
  <c r="B2913" i="18"/>
  <c r="C3547" i="18"/>
  <c r="B2764" i="18"/>
  <c r="C3094" i="18"/>
  <c r="B2059" i="18"/>
  <c r="C3506" i="18"/>
  <c r="C1472" i="18"/>
  <c r="B2558" i="18"/>
  <c r="B3284" i="18"/>
  <c r="B3017" i="18"/>
  <c r="C3118" i="18"/>
  <c r="B3224" i="18"/>
  <c r="D1050" i="18"/>
  <c r="C2607" i="18"/>
  <c r="B245" i="18"/>
  <c r="C3442" i="18"/>
  <c r="C2374" i="18"/>
  <c r="B3178" i="18"/>
  <c r="B3429" i="18"/>
  <c r="B2886" i="18"/>
  <c r="C1765" i="18"/>
  <c r="D1047" i="18"/>
  <c r="C2708" i="18"/>
  <c r="C3065" i="18"/>
  <c r="C1091" i="18"/>
  <c r="B681" i="18"/>
  <c r="B3358" i="18"/>
  <c r="B3548" i="18"/>
  <c r="B2477" i="18"/>
  <c r="B2749" i="18"/>
  <c r="C494" i="18"/>
  <c r="C2328" i="18"/>
  <c r="B409" i="18"/>
  <c r="B1124" i="18"/>
  <c r="B2668" i="18"/>
  <c r="C3651" i="18"/>
  <c r="B2079" i="18"/>
  <c r="C2503" i="18"/>
  <c r="B1944" i="18"/>
  <c r="C1552" i="18"/>
  <c r="B2416" i="18"/>
  <c r="C2557" i="18"/>
  <c r="C2409" i="18"/>
  <c r="C3025" i="18"/>
  <c r="C2964" i="18"/>
  <c r="C1377" i="18"/>
  <c r="B2566" i="18"/>
  <c r="B2525" i="18"/>
  <c r="B1795" i="18"/>
  <c r="D3661" i="18"/>
  <c r="B3573" i="18"/>
  <c r="B3279" i="18"/>
  <c r="C1569" i="18"/>
  <c r="C2848" i="18"/>
  <c r="B3184" i="18"/>
  <c r="C2573" i="18"/>
  <c r="C1121" i="18"/>
  <c r="C2673" i="18"/>
  <c r="B1625" i="18"/>
  <c r="C1773" i="18"/>
  <c r="B2309" i="18"/>
  <c r="B2880" i="18"/>
  <c r="C2491" i="18"/>
  <c r="B1445" i="18"/>
  <c r="B865" i="18"/>
  <c r="C3638" i="18"/>
  <c r="B3275" i="18"/>
  <c r="B3608" i="18"/>
  <c r="C1805" i="18"/>
  <c r="B1402" i="18"/>
  <c r="B3104" i="18"/>
  <c r="C3037" i="18"/>
  <c r="B1297" i="18"/>
  <c r="B3264" i="18"/>
  <c r="B3239" i="18"/>
  <c r="D826" i="18"/>
  <c r="C2572" i="18"/>
  <c r="B3176" i="18"/>
  <c r="B3187" i="18"/>
  <c r="C3466" i="18"/>
  <c r="B810" i="18"/>
  <c r="C215" i="18"/>
  <c r="C3282" i="18"/>
  <c r="B3564" i="18"/>
  <c r="B3361" i="18"/>
  <c r="C1071" i="18"/>
  <c r="C2390" i="18"/>
  <c r="C3020" i="18"/>
  <c r="D1192" i="18"/>
  <c r="C1925" i="18"/>
  <c r="C1526" i="18"/>
  <c r="B2926" i="18"/>
  <c r="C2449" i="18"/>
  <c r="B2174" i="18"/>
  <c r="B2929" i="18"/>
  <c r="B2313" i="18"/>
  <c r="B2897" i="18"/>
  <c r="C2256" i="18"/>
  <c r="C49" i="18"/>
  <c r="D3655" i="18"/>
  <c r="B1589" i="18"/>
  <c r="B2035" i="18"/>
  <c r="D3644" i="18"/>
  <c r="C1199" i="18"/>
  <c r="B2479" i="18"/>
  <c r="B3590" i="18"/>
  <c r="B1561" i="18"/>
  <c r="B2055" i="18"/>
  <c r="B3307" i="18"/>
  <c r="B3186" i="18"/>
  <c r="C3575" i="18"/>
  <c r="B1306" i="18"/>
  <c r="C3485" i="18"/>
  <c r="D842" i="18"/>
  <c r="D945" i="18"/>
  <c r="B3346" i="18"/>
  <c r="B2754" i="18"/>
  <c r="C2308" i="18"/>
  <c r="B3684" i="18"/>
  <c r="D738" i="18"/>
  <c r="B2981" i="18"/>
  <c r="B156" i="18"/>
  <c r="B3613" i="18"/>
  <c r="B3128" i="18"/>
  <c r="C3526" i="18"/>
  <c r="B1428" i="18"/>
  <c r="B142" i="18"/>
  <c r="C3273" i="18"/>
  <c r="C211" i="18"/>
  <c r="B1672" i="18"/>
  <c r="C2020" i="18"/>
  <c r="C1871" i="18"/>
  <c r="B3064" i="18"/>
  <c r="D989" i="18"/>
  <c r="C3384" i="18"/>
  <c r="B1495" i="18"/>
  <c r="B2992" i="18"/>
  <c r="C853" i="18"/>
  <c r="B2244" i="18"/>
  <c r="C2668" i="18"/>
  <c r="B3634" i="18"/>
  <c r="C3095" i="18"/>
  <c r="B3016" i="18"/>
  <c r="B595" i="18"/>
  <c r="B638" i="18"/>
  <c r="B1680" i="18"/>
  <c r="C510" i="18"/>
  <c r="C2762" i="18"/>
  <c r="B2458" i="18"/>
  <c r="C3603" i="18"/>
  <c r="C2694" i="18"/>
  <c r="B2019" i="18"/>
  <c r="C1917" i="18"/>
  <c r="C3230" i="18"/>
  <c r="C2232" i="18"/>
  <c r="B2891" i="18"/>
  <c r="B2544" i="18"/>
  <c r="B3392" i="18"/>
  <c r="C3268" i="18"/>
  <c r="C3262" i="18"/>
  <c r="B3682" i="18"/>
  <c r="B2348" i="18"/>
  <c r="B2354" i="18"/>
  <c r="B2882" i="18"/>
  <c r="B2275" i="18"/>
  <c r="B3569" i="18"/>
  <c r="C3312" i="18"/>
  <c r="B2366" i="18"/>
  <c r="B2909" i="18"/>
  <c r="C3371" i="18"/>
  <c r="C3521" i="18"/>
  <c r="B2567" i="18"/>
  <c r="B2378" i="18"/>
  <c r="C2767" i="18"/>
  <c r="B786" i="18"/>
  <c r="C1288" i="18"/>
  <c r="C1030" i="18"/>
  <c r="C1515" i="18"/>
  <c r="C3662" i="18"/>
  <c r="B2411" i="18"/>
  <c r="B2559" i="18"/>
  <c r="D189" i="18"/>
  <c r="B85" i="18"/>
  <c r="B2899" i="18"/>
  <c r="C3454" i="18"/>
  <c r="B1228" i="18"/>
  <c r="B1389" i="18"/>
  <c r="C2215" i="18"/>
  <c r="B2235" i="18"/>
  <c r="B3412" i="18"/>
  <c r="B2885" i="18"/>
  <c r="C2284" i="18"/>
  <c r="B1756" i="18"/>
  <c r="B1667" i="18"/>
  <c r="B2453" i="18"/>
  <c r="B1878" i="18"/>
  <c r="B1879" i="18"/>
  <c r="B3058" i="18"/>
  <c r="C3297" i="18"/>
  <c r="B2561" i="18"/>
  <c r="B1842" i="18"/>
  <c r="C2692" i="18"/>
  <c r="B2713" i="18"/>
  <c r="D856" i="18"/>
  <c r="B3112" i="18"/>
  <c r="B3462" i="18"/>
  <c r="C2640" i="18"/>
  <c r="B26" i="18"/>
  <c r="B1272" i="18"/>
  <c r="B2825" i="18"/>
  <c r="D443" i="18"/>
  <c r="B3287" i="18"/>
  <c r="C598" i="18"/>
  <c r="C3450" i="18"/>
  <c r="B3038" i="18"/>
  <c r="B1431" i="18"/>
  <c r="D494" i="18"/>
  <c r="B3503" i="18"/>
  <c r="B791" i="18"/>
  <c r="C3624" i="18"/>
  <c r="C1691" i="18"/>
  <c r="C3367" i="18"/>
  <c r="D1085" i="18"/>
  <c r="B2791" i="18"/>
  <c r="C2811" i="18"/>
  <c r="B2007" i="18"/>
  <c r="C3438" i="18"/>
  <c r="C2136" i="18"/>
  <c r="C2828" i="18"/>
  <c r="C3558" i="18"/>
  <c r="D978" i="18"/>
  <c r="C3455" i="18"/>
  <c r="C2885" i="18"/>
  <c r="C2434" i="18"/>
  <c r="B2182" i="18"/>
  <c r="B2967" i="18"/>
  <c r="B910" i="18"/>
  <c r="B3568" i="18"/>
  <c r="C757" i="18"/>
  <c r="C3463" i="18"/>
  <c r="B2582" i="18"/>
  <c r="C1692" i="18"/>
  <c r="B1447" i="18"/>
  <c r="D192" i="18"/>
  <c r="C1679" i="18"/>
  <c r="B694" i="18"/>
  <c r="B2335" i="18"/>
  <c r="B1703" i="18"/>
  <c r="C3131" i="18"/>
  <c r="B2708" i="18"/>
  <c r="C3306" i="18"/>
  <c r="B876" i="18"/>
  <c r="B2255" i="18"/>
  <c r="B3121" i="18"/>
  <c r="C2646" i="18"/>
  <c r="C2147" i="18"/>
  <c r="C3045" i="18"/>
  <c r="B3257" i="18"/>
  <c r="C3154" i="18"/>
  <c r="C3446" i="18"/>
  <c r="B2627" i="18"/>
  <c r="B3304" i="18"/>
  <c r="C3324" i="18"/>
  <c r="C3422" i="18"/>
  <c r="B1914" i="18"/>
  <c r="C1248" i="18"/>
  <c r="B2942" i="18"/>
  <c r="B179" i="18"/>
  <c r="C3243" i="18"/>
  <c r="C376" i="18"/>
  <c r="B2033" i="18"/>
  <c r="C583" i="18"/>
  <c r="B3485" i="18"/>
  <c r="D1058" i="18"/>
  <c r="B3314" i="18"/>
  <c r="B3563" i="18"/>
  <c r="B2047" i="18"/>
  <c r="B2448" i="18"/>
  <c r="B2664" i="18"/>
  <c r="C1253" i="18"/>
  <c r="C2793" i="18"/>
  <c r="C2407" i="18"/>
  <c r="B429" i="18"/>
  <c r="B2876" i="18"/>
  <c r="B547" i="18"/>
  <c r="B2755" i="18"/>
  <c r="B3025" i="18"/>
  <c r="C2348" i="18"/>
  <c r="B3577" i="18"/>
  <c r="B2808" i="18"/>
  <c r="C2448" i="18"/>
  <c r="C2897" i="18"/>
  <c r="C3653" i="18"/>
  <c r="D61" i="18"/>
  <c r="D1009" i="18"/>
  <c r="B3596" i="18"/>
  <c r="C2260" i="18"/>
  <c r="B2654" i="18"/>
  <c r="B2782" i="18"/>
  <c r="C2158" i="18"/>
  <c r="B1890" i="18"/>
  <c r="C3481" i="18"/>
  <c r="B1227" i="18"/>
  <c r="B2853" i="18"/>
  <c r="B2776" i="18"/>
  <c r="B2171" i="18"/>
  <c r="B968" i="18"/>
  <c r="C2864" i="18"/>
  <c r="B477" i="18"/>
  <c r="C2114" i="18"/>
  <c r="C3480" i="18"/>
  <c r="B3609" i="18"/>
  <c r="B546" i="18"/>
  <c r="B3196" i="18"/>
  <c r="C2239" i="18"/>
  <c r="B1870" i="18"/>
  <c r="B2550" i="18"/>
  <c r="C2814" i="18"/>
  <c r="C954" i="18"/>
  <c r="C2168" i="18"/>
  <c r="C1873" i="18"/>
  <c r="B2870" i="18"/>
  <c r="C2624" i="18"/>
  <c r="B590" i="18"/>
  <c r="B1867" i="18"/>
  <c r="D3656" i="18"/>
  <c r="B732" i="18"/>
  <c r="C1735" i="18"/>
  <c r="B83" i="18"/>
  <c r="C1357" i="18"/>
  <c r="C2511" i="18"/>
  <c r="B1397" i="18"/>
  <c r="B2649" i="18"/>
  <c r="C2849" i="18"/>
  <c r="C1557" i="18"/>
  <c r="B1714" i="18"/>
  <c r="B2956" i="18"/>
  <c r="C2659" i="18"/>
  <c r="B98" i="18"/>
  <c r="B899" i="18"/>
  <c r="B2085" i="18"/>
  <c r="C965" i="18"/>
  <c r="C2041" i="18"/>
  <c r="C2675" i="18"/>
  <c r="C2288" i="18"/>
  <c r="C1177" i="18"/>
  <c r="B1611" i="18"/>
  <c r="B2387" i="18"/>
  <c r="C2440" i="18"/>
  <c r="C3250" i="18"/>
  <c r="B115" i="18"/>
  <c r="B3584" i="18"/>
  <c r="C3408" i="18"/>
  <c r="C2899" i="18"/>
  <c r="D1117" i="18"/>
  <c r="C3315" i="18"/>
  <c r="C2816" i="18"/>
  <c r="C829" i="18"/>
  <c r="B2904" i="18"/>
  <c r="B3465" i="18"/>
  <c r="C2393" i="18"/>
  <c r="C2713" i="18"/>
  <c r="C868" i="18"/>
  <c r="B1929" i="18"/>
  <c r="B3020" i="18"/>
  <c r="C2835" i="18"/>
  <c r="B3259" i="18"/>
  <c r="B1983" i="18"/>
  <c r="B3553" i="18"/>
  <c r="B1999" i="18"/>
  <c r="D1103" i="18"/>
  <c r="B3028" i="18"/>
  <c r="B927" i="18"/>
  <c r="B3353" i="18"/>
  <c r="C3125" i="18"/>
  <c r="B817" i="18"/>
  <c r="C1478" i="18"/>
  <c r="D325" i="18"/>
  <c r="B2875" i="18"/>
  <c r="B1883" i="18"/>
  <c r="C767" i="18"/>
  <c r="B1243" i="18"/>
  <c r="B3228" i="18"/>
  <c r="B2514" i="18"/>
  <c r="D827" i="18"/>
  <c r="C2264" i="18"/>
  <c r="C2230" i="18"/>
  <c r="C3468" i="18"/>
  <c r="B402" i="18"/>
  <c r="B122" i="18"/>
  <c r="C689" i="18"/>
  <c r="C1344" i="18"/>
  <c r="C3576" i="18"/>
  <c r="B2666" i="18"/>
  <c r="B3231" i="18"/>
  <c r="B2321" i="18"/>
  <c r="C2963" i="18"/>
  <c r="C3135" i="18"/>
  <c r="B2740" i="18"/>
  <c r="C2412" i="18"/>
  <c r="B2336" i="18"/>
  <c r="C2257" i="18"/>
  <c r="B2990" i="18"/>
  <c r="C1897" i="18"/>
  <c r="C3060" i="18"/>
  <c r="C2740" i="18"/>
  <c r="C2867" i="18"/>
  <c r="B1208" i="18"/>
  <c r="B2269" i="18"/>
  <c r="B2494" i="18"/>
  <c r="C2366" i="18"/>
  <c r="C3647" i="18"/>
  <c r="B3428" i="18"/>
  <c r="C1372" i="18"/>
  <c r="C2744" i="18"/>
  <c r="C2520" i="18"/>
  <c r="C3566" i="18"/>
  <c r="B1643" i="18"/>
  <c r="C2223" i="18"/>
  <c r="C2516" i="18"/>
  <c r="B3245" i="18"/>
  <c r="C2583" i="18"/>
  <c r="D1061" i="18"/>
  <c r="B2428" i="18"/>
  <c r="B2758" i="18"/>
  <c r="B2576" i="18"/>
  <c r="B2442" i="18"/>
  <c r="C1009" i="18"/>
  <c r="D749" i="18"/>
  <c r="C3352" i="18"/>
  <c r="D340" i="18"/>
  <c r="B457" i="18"/>
  <c r="C1239" i="18"/>
  <c r="C1655" i="18"/>
  <c r="B3086" i="18"/>
  <c r="B937" i="18"/>
  <c r="B1690" i="18"/>
  <c r="D606" i="18"/>
  <c r="B3266" i="18"/>
  <c r="B1644" i="18"/>
  <c r="C1762" i="18"/>
  <c r="B2210" i="18"/>
  <c r="C1015" i="18"/>
  <c r="C1014" i="18"/>
  <c r="C3161" i="18"/>
  <c r="B1118" i="18"/>
  <c r="B3669" i="18"/>
  <c r="C1716" i="18"/>
  <c r="B2215" i="18"/>
  <c r="B3296" i="18"/>
  <c r="C2472" i="18"/>
  <c r="D1242" i="18"/>
  <c r="C1267" i="18"/>
  <c r="B326" i="18"/>
  <c r="C1825" i="18"/>
  <c r="B3258" i="18"/>
  <c r="B2200" i="18"/>
  <c r="B3390" i="18"/>
  <c r="B3467" i="18"/>
  <c r="B3163" i="18"/>
  <c r="C1381" i="18"/>
  <c r="B372" i="18"/>
  <c r="B1659" i="18"/>
  <c r="B2186" i="18"/>
  <c r="C1375" i="18"/>
  <c r="C2688" i="18"/>
  <c r="B3434" i="18"/>
  <c r="C2752" i="18"/>
  <c r="B2858" i="18"/>
  <c r="C2108" i="18"/>
  <c r="C1795" i="18"/>
  <c r="B3489" i="18"/>
  <c r="C2502" i="18"/>
  <c r="C913" i="18"/>
  <c r="B2933" i="18"/>
  <c r="C2723" i="18"/>
  <c r="B197" i="18"/>
  <c r="B3303" i="18"/>
  <c r="B3384" i="18"/>
  <c r="D498" i="18"/>
  <c r="B2982" i="18"/>
  <c r="B3367" i="18"/>
  <c r="B3625" i="18"/>
  <c r="C2062" i="18"/>
  <c r="C2901" i="18"/>
  <c r="C55" i="18"/>
  <c r="C1598" i="18"/>
  <c r="B2595" i="18"/>
  <c r="B2398" i="18"/>
  <c r="B2665" i="18"/>
  <c r="C1954" i="18"/>
  <c r="D686" i="18"/>
  <c r="B2641" i="18"/>
  <c r="C3110" i="18"/>
  <c r="B1029" i="18"/>
  <c r="C3027" i="18"/>
  <c r="B2716" i="18"/>
  <c r="B2542" i="18"/>
  <c r="B3240" i="18"/>
  <c r="D880" i="18"/>
  <c r="C2377" i="18"/>
  <c r="B2639" i="18"/>
  <c r="B1085" i="18"/>
  <c r="B3212" i="18"/>
  <c r="B2204" i="18"/>
  <c r="C438" i="18"/>
  <c r="B1645" i="18"/>
  <c r="C2429" i="18"/>
  <c r="B2964" i="18"/>
  <c r="C3508" i="18"/>
  <c r="C346" i="18"/>
  <c r="C1383" i="18"/>
  <c r="B1922" i="18"/>
  <c r="B3322" i="18"/>
  <c r="B3483" i="18"/>
  <c r="B2587" i="18"/>
  <c r="B3215" i="18"/>
  <c r="B2889" i="18"/>
  <c r="B1739" i="18"/>
  <c r="B2445" i="18"/>
  <c r="B1019" i="18"/>
  <c r="B3458" i="18"/>
  <c r="C1877" i="18"/>
  <c r="C952" i="18"/>
  <c r="B3472" i="18"/>
  <c r="C2698" i="18"/>
  <c r="B2114" i="18"/>
  <c r="B2202" i="18"/>
  <c r="B1769" i="18"/>
  <c r="D1156" i="18"/>
  <c r="C3363" i="18"/>
  <c r="B953" i="18"/>
  <c r="C3008" i="18"/>
  <c r="C2081" i="18"/>
  <c r="B3036" i="18"/>
  <c r="C1398" i="18"/>
  <c r="B2732" i="18"/>
  <c r="C3615" i="18"/>
  <c r="B2279" i="18"/>
  <c r="C2080" i="18"/>
  <c r="C2836" i="18"/>
  <c r="B3403" i="18"/>
  <c r="C2097" i="18"/>
  <c r="C3102" i="18"/>
  <c r="C2116" i="18"/>
  <c r="C354" i="18"/>
  <c r="D417" i="18"/>
  <c r="B985" i="18"/>
  <c r="C3010" i="18"/>
  <c r="C2210" i="18"/>
  <c r="B2790" i="18"/>
  <c r="B2044" i="18"/>
  <c r="C1001" i="18"/>
  <c r="B3443" i="18"/>
  <c r="C3492" i="18"/>
  <c r="B1181" i="18"/>
  <c r="B2572" i="18"/>
  <c r="C624" i="18"/>
  <c r="C3221" i="18"/>
  <c r="B2893" i="18"/>
  <c r="B1556" i="18"/>
  <c r="B2718" i="18"/>
  <c r="B2077" i="18"/>
  <c r="B2476" i="18"/>
  <c r="B3329" i="18"/>
  <c r="B1775" i="18"/>
  <c r="C2712" i="18"/>
  <c r="B511" i="18"/>
  <c r="B2735" i="18"/>
  <c r="B1453" i="18"/>
  <c r="C3111" i="18"/>
  <c r="C3602" i="18"/>
  <c r="C1715" i="18"/>
  <c r="B2361" i="18"/>
  <c r="B2687" i="18"/>
  <c r="C3656" i="18"/>
  <c r="C3129" i="18"/>
  <c r="C1495" i="18"/>
  <c r="C1412" i="18"/>
  <c r="D875" i="18"/>
  <c r="B763" i="18"/>
  <c r="C2534" i="18"/>
  <c r="B2689" i="18"/>
  <c r="C3041" i="18"/>
  <c r="C2143" i="18"/>
  <c r="C917" i="18"/>
  <c r="B3254" i="18"/>
  <c r="B2134" i="18"/>
  <c r="C3249" i="18"/>
  <c r="C1684" i="18"/>
  <c r="B1990" i="18"/>
  <c r="B3044" i="18"/>
  <c r="B1713" i="18"/>
  <c r="B2167" i="18"/>
  <c r="C3269" i="18"/>
  <c r="B1438" i="18"/>
  <c r="B3494" i="18"/>
  <c r="C2252" i="18"/>
  <c r="C2514" i="18"/>
  <c r="C3209" i="18"/>
  <c r="C1896" i="18"/>
  <c r="C3106" i="18"/>
  <c r="C2912" i="18"/>
  <c r="D332" i="18"/>
  <c r="D1288" i="18"/>
  <c r="B3336" i="18"/>
  <c r="B2471" i="18"/>
  <c r="C980" i="18"/>
  <c r="C3326" i="18"/>
  <c r="B1407" i="18"/>
  <c r="C3343" i="18"/>
  <c r="B3536" i="18"/>
  <c r="C707" i="18"/>
  <c r="B2481" i="18"/>
  <c r="B3318" i="18"/>
  <c r="B129" i="18"/>
  <c r="B123" i="18"/>
  <c r="C1467" i="18"/>
  <c r="C3190" i="18"/>
  <c r="C2980" i="18"/>
  <c r="B2143" i="18"/>
  <c r="C1957" i="18"/>
  <c r="C3617" i="18"/>
  <c r="B3203" i="18"/>
  <c r="B2678" i="18"/>
  <c r="B3316" i="18"/>
  <c r="B1816" i="18"/>
  <c r="B2766" i="18"/>
  <c r="B3137" i="18"/>
  <c r="B2183" i="18"/>
  <c r="B2267" i="18"/>
  <c r="C1586" i="18"/>
  <c r="C2639" i="18"/>
  <c r="D999" i="18"/>
  <c r="B3598" i="18"/>
  <c r="C575" i="18"/>
  <c r="B2480" i="18"/>
  <c r="B3359" i="18"/>
  <c r="C904" i="18"/>
  <c r="B2308" i="18"/>
  <c r="B2803" i="18"/>
  <c r="C3023" i="18"/>
  <c r="B2568" i="18"/>
  <c r="B3410" i="18"/>
  <c r="B3516" i="18"/>
  <c r="C3239" i="18"/>
  <c r="B3331" i="18"/>
  <c r="C2953" i="18"/>
  <c r="C3059" i="18"/>
  <c r="C2820" i="18"/>
  <c r="C835" i="18"/>
  <c r="B1650" i="18"/>
  <c r="B3630" i="18"/>
  <c r="C2137" i="18"/>
  <c r="C2270" i="18"/>
  <c r="D618" i="18"/>
  <c r="C3610" i="18"/>
  <c r="B1794" i="18"/>
  <c r="B1614" i="18"/>
  <c r="B2069" i="18"/>
  <c r="B2146" i="18"/>
  <c r="C1206" i="18"/>
  <c r="C1355" i="18"/>
  <c r="B3129" i="18"/>
  <c r="C722" i="18"/>
  <c r="B2389" i="18"/>
  <c r="D1278" i="18"/>
  <c r="B2860" i="18"/>
  <c r="C2517" i="18"/>
  <c r="C3160" i="18"/>
  <c r="B2285" i="18"/>
  <c r="B3090" i="18"/>
  <c r="B1986" i="18"/>
  <c r="C1251" i="18"/>
  <c r="B3526" i="18"/>
  <c r="B3575" i="18"/>
  <c r="D3652" i="18"/>
  <c r="C862" i="18"/>
  <c r="C812" i="18"/>
  <c r="C3640" i="18"/>
  <c r="C3499" i="18"/>
  <c r="C1005" i="18"/>
  <c r="B2606" i="18"/>
  <c r="B1913" i="18"/>
  <c r="C279" i="18"/>
  <c r="B2530" i="18"/>
  <c r="C1319" i="18"/>
  <c r="B3636" i="18"/>
  <c r="B1244" i="18"/>
  <c r="C2721" i="18"/>
  <c r="B1182" i="18"/>
  <c r="C2569" i="18"/>
  <c r="B3267" i="18"/>
  <c r="C2757" i="18"/>
  <c r="B2874" i="18"/>
  <c r="C2531" i="18"/>
  <c r="D429" i="18"/>
  <c r="D1095" i="18"/>
  <c r="B2742" i="18"/>
  <c r="B1355" i="18"/>
  <c r="C3341" i="18"/>
  <c r="C2754" i="18"/>
  <c r="C867" i="18"/>
  <c r="B266" i="18"/>
  <c r="C3278" i="18"/>
  <c r="C820" i="18"/>
  <c r="B2577" i="18"/>
  <c r="B173" i="18"/>
  <c r="C2715" i="18"/>
  <c r="B3045" i="18"/>
  <c r="B774" i="18"/>
  <c r="C3260" i="18"/>
  <c r="B3383" i="18"/>
  <c r="B3670" i="18"/>
  <c r="D768" i="18"/>
  <c r="C2325" i="18"/>
  <c r="B2751" i="18"/>
  <c r="C3014" i="18"/>
  <c r="C1874" i="18"/>
  <c r="B671" i="18"/>
  <c r="B3389" i="18"/>
  <c r="B2786" i="18"/>
  <c r="B116" i="18"/>
  <c r="C2088" i="18"/>
  <c r="D1268" i="18"/>
  <c r="C2413" i="18"/>
  <c r="C1997" i="18"/>
  <c r="C2198" i="18"/>
  <c r="B3611" i="18"/>
  <c r="C3504" i="18"/>
  <c r="B1117" i="18"/>
  <c r="C2022" i="18"/>
  <c r="B36" i="18"/>
  <c r="C3194" i="18"/>
  <c r="C957" i="18"/>
  <c r="C3441" i="18"/>
  <c r="B979" i="18"/>
  <c r="B3271" i="18"/>
  <c r="B2878" i="18"/>
  <c r="B1626" i="18"/>
  <c r="D54" i="18"/>
  <c r="C782" i="18"/>
  <c r="C348" i="18"/>
  <c r="C2810" i="18"/>
  <c r="C1167" i="18"/>
  <c r="C670" i="18"/>
  <c r="B2469" i="18"/>
  <c r="C657" i="18"/>
  <c r="B3463" i="18"/>
  <c r="B2723" i="18"/>
  <c r="B3540" i="18"/>
  <c r="B2246" i="18"/>
  <c r="B2415" i="18"/>
  <c r="B358" i="18"/>
  <c r="C2291" i="18"/>
  <c r="D345" i="18"/>
  <c r="C2406" i="18"/>
  <c r="C2120" i="18"/>
  <c r="C2560" i="18"/>
  <c r="B3418" i="18"/>
  <c r="C3618" i="18"/>
  <c r="D664" i="18"/>
  <c r="B1806" i="18"/>
  <c r="C1658" i="18"/>
  <c r="B690" i="18"/>
  <c r="B1901" i="18"/>
  <c r="C3584" i="18"/>
  <c r="B1684" i="18"/>
  <c r="B2673" i="18"/>
  <c r="B1656" i="18"/>
  <c r="C1875" i="18"/>
  <c r="D637" i="18"/>
  <c r="B2842" i="18"/>
  <c r="B2954" i="18"/>
  <c r="D879" i="18"/>
  <c r="B3512" i="18"/>
  <c r="C3345" i="18"/>
  <c r="B1896" i="18"/>
  <c r="D961" i="18"/>
  <c r="C2277" i="18"/>
  <c r="D499" i="18"/>
  <c r="D845" i="18"/>
  <c r="D1187" i="18"/>
  <c r="C2725" i="18"/>
  <c r="C1414" i="18"/>
  <c r="B2700" i="18"/>
  <c r="C1604" i="18"/>
  <c r="C3138" i="18"/>
  <c r="B3050" i="18"/>
  <c r="C1114" i="18"/>
  <c r="B3155" i="18"/>
  <c r="D1257" i="18"/>
  <c r="C463" i="18"/>
  <c r="B3541" i="18"/>
  <c r="C1678" i="18"/>
  <c r="C1424" i="18"/>
  <c r="C2889" i="18"/>
  <c r="B1149" i="18"/>
  <c r="B2843" i="18"/>
  <c r="C2677" i="18"/>
  <c r="C819" i="18"/>
  <c r="D1305" i="18"/>
  <c r="B2590" i="18"/>
  <c r="D3649" i="18"/>
  <c r="C3562" i="18"/>
  <c r="C2937" i="18"/>
  <c r="C2073" i="18"/>
  <c r="C1033" i="18"/>
  <c r="B2520" i="18"/>
  <c r="B1677" i="18"/>
  <c r="B851" i="18"/>
  <c r="B1734" i="18"/>
  <c r="B330" i="18"/>
  <c r="B3624" i="18"/>
  <c r="B2702" i="18"/>
  <c r="C1789" i="18"/>
  <c r="C3307" i="18"/>
  <c r="B1916" i="18"/>
  <c r="B2856" i="18"/>
  <c r="B1065" i="18"/>
  <c r="B3616" i="18"/>
  <c r="B3473" i="18"/>
  <c r="B3469" i="18"/>
  <c r="B2721" i="18"/>
  <c r="B1821" i="18"/>
  <c r="C2339" i="18"/>
  <c r="B1518" i="18"/>
  <c r="C2821" i="18"/>
  <c r="B875" i="18"/>
  <c r="C2655" i="18"/>
  <c r="C474" i="18"/>
  <c r="C1174" i="18"/>
  <c r="B1178" i="18"/>
  <c r="B1662" i="18"/>
  <c r="C2978" i="18"/>
  <c r="B3351" i="18"/>
  <c r="B1058" i="18"/>
  <c r="B2921" i="18"/>
  <c r="C3115" i="18"/>
  <c r="B561" i="18"/>
  <c r="B2854" i="18"/>
  <c r="C2494" i="18"/>
  <c r="C1140" i="18"/>
  <c r="C825" i="18"/>
  <c r="C2727" i="18"/>
  <c r="C574" i="18"/>
  <c r="B132" i="18"/>
  <c r="B3385" i="18"/>
  <c r="B2390" i="18"/>
  <c r="C3582" i="18"/>
  <c r="C51" i="18"/>
  <c r="C44" i="18"/>
  <c r="B2515" i="18"/>
  <c r="C2456" i="18"/>
  <c r="B3679" i="18"/>
  <c r="B1108" i="18"/>
  <c r="B3537" i="18"/>
  <c r="C3564" i="18"/>
  <c r="D913" i="18"/>
  <c r="B3582" i="18"/>
  <c r="B2960" i="18"/>
  <c r="C3313" i="18"/>
  <c r="B3167" i="18"/>
  <c r="B2674" i="18"/>
  <c r="B1463" i="18"/>
  <c r="B2524" i="18"/>
  <c r="C2427" i="18"/>
  <c r="C2398" i="18"/>
  <c r="D1145" i="18"/>
  <c r="C1013" i="18"/>
  <c r="C942" i="18"/>
  <c r="C2900" i="18"/>
  <c r="C909" i="18"/>
  <c r="B3144" i="18"/>
  <c r="C3494" i="18"/>
  <c r="C2853" i="18"/>
  <c r="D3657" i="18"/>
  <c r="B552" i="18"/>
  <c r="C3018" i="18"/>
  <c r="C3139" i="18"/>
  <c r="C2331" i="18"/>
  <c r="C2995" i="18"/>
  <c r="D784" i="18"/>
  <c r="B2226" i="18"/>
  <c r="C2394" i="18"/>
  <c r="C2736" i="18"/>
  <c r="B3347" i="18"/>
  <c r="B2135" i="18"/>
  <c r="B1985" i="18"/>
  <c r="C2202" i="18"/>
  <c r="C1671" i="18"/>
  <c r="B2490" i="18"/>
  <c r="B2905" i="18"/>
  <c r="B3107" i="18"/>
  <c r="B2787" i="18"/>
  <c r="B3343" i="18"/>
  <c r="C2615" i="18"/>
  <c r="C1505" i="18"/>
  <c r="B2936" i="18"/>
  <c r="B676" i="18"/>
  <c r="C3375" i="18"/>
  <c r="B1405" i="18"/>
  <c r="C3164" i="18"/>
  <c r="C2075" i="18"/>
  <c r="B1111" i="18"/>
  <c r="B1357" i="18"/>
  <c r="B3620" i="18"/>
  <c r="B2593" i="18"/>
  <c r="C3187" i="18"/>
  <c r="B2532" i="18"/>
  <c r="C2381" i="18"/>
  <c r="B1440" i="18"/>
  <c r="C1500" i="18"/>
  <c r="B1165" i="18"/>
  <c r="C3237" i="18"/>
  <c r="C2492" i="18"/>
  <c r="C3418" i="18"/>
  <c r="B3220" i="18"/>
  <c r="B3189" i="18"/>
  <c r="C2365" i="18"/>
  <c r="C2150" i="18"/>
  <c r="B1658" i="18"/>
  <c r="C2181" i="18"/>
  <c r="C2962" i="18"/>
  <c r="B2784" i="18"/>
  <c r="C1317" i="18"/>
  <c r="B1217" i="18"/>
  <c r="B373" i="18"/>
  <c r="C1502" i="18"/>
  <c r="B2012" i="18"/>
  <c r="B2234" i="18"/>
  <c r="B1958" i="18"/>
  <c r="B1125" i="18"/>
  <c r="B3571" i="18"/>
  <c r="B2867" i="18"/>
  <c r="B215" i="18"/>
  <c r="C3614" i="18"/>
  <c r="C482" i="18"/>
  <c r="B1230" i="18"/>
  <c r="B454" i="18"/>
  <c r="B3362" i="18"/>
  <c r="C2775" i="18"/>
  <c r="C1042" i="18"/>
  <c r="C2861" i="18"/>
  <c r="C1560" i="18"/>
  <c r="B920" i="18"/>
  <c r="B1847" i="18"/>
  <c r="B2693" i="18"/>
  <c r="D391" i="18"/>
  <c r="B2799" i="18"/>
  <c r="C3416" i="18"/>
  <c r="B963" i="18"/>
  <c r="B836" i="18"/>
  <c r="C949" i="18"/>
  <c r="C2008" i="18"/>
  <c r="C2166" i="18"/>
  <c r="B2332" i="18"/>
  <c r="B2836" i="18"/>
  <c r="C1127" i="18"/>
  <c r="B3337" i="18"/>
  <c r="C2315" i="18"/>
  <c r="B2356" i="18"/>
  <c r="D404" i="18"/>
  <c r="B3233" i="18"/>
  <c r="B3407" i="18"/>
  <c r="D862" i="18"/>
  <c r="B3227" i="18"/>
  <c r="B2940" i="18"/>
  <c r="C826" i="18"/>
  <c r="C959" i="18"/>
  <c r="B1505" i="18"/>
  <c r="B2757" i="18"/>
  <c r="B3562" i="18"/>
  <c r="C3000" i="18"/>
  <c r="B3164" i="18"/>
  <c r="B2788" i="18"/>
  <c r="B2574" i="18"/>
  <c r="B1190" i="18"/>
  <c r="B1283" i="18"/>
  <c r="C3298" i="18"/>
  <c r="C1298" i="18"/>
  <c r="B1596" i="18"/>
  <c r="B1963" i="18"/>
  <c r="B1938" i="18"/>
  <c r="B3480" i="18"/>
  <c r="B1891" i="18"/>
  <c r="C1169" i="18"/>
  <c r="C3556" i="18"/>
  <c r="C2627" i="18"/>
  <c r="B3678" i="18"/>
  <c r="B2996" i="18"/>
  <c r="C2523" i="18"/>
  <c r="B3356" i="18"/>
  <c r="B2671" i="18"/>
  <c r="C2685" i="18"/>
  <c r="B3100" i="18"/>
  <c r="C2827" i="18"/>
  <c r="C2107" i="18"/>
  <c r="B2637" i="18"/>
  <c r="C2148" i="18"/>
  <c r="B3092" i="18"/>
  <c r="C3529" i="18"/>
  <c r="C2967" i="18"/>
  <c r="C1710" i="18"/>
  <c r="C2321" i="18"/>
  <c r="B2032" i="18"/>
  <c r="C2795" i="18"/>
  <c r="B2961" i="18"/>
  <c r="D917" i="18"/>
  <c r="B56" i="18"/>
  <c r="B2977" i="18"/>
  <c r="B1235" i="18"/>
  <c r="C1619" i="18"/>
  <c r="B2937" i="18"/>
  <c r="B2642" i="18"/>
  <c r="B1980" i="18"/>
  <c r="C3294" i="18"/>
  <c r="B3466" i="18"/>
  <c r="C1464" i="18"/>
  <c r="C2886" i="18"/>
  <c r="B812" i="18"/>
  <c r="B2727" i="18"/>
  <c r="C1522" i="18"/>
  <c r="C2926" i="18"/>
  <c r="B2586" i="18"/>
  <c r="C3044" i="18"/>
  <c r="B2871" i="18"/>
  <c r="B2441" i="18"/>
  <c r="B2838" i="18"/>
  <c r="C3089" i="18"/>
  <c r="B1920" i="18"/>
  <c r="B2125" i="18"/>
  <c r="C2522" i="18"/>
  <c r="C2465" i="18"/>
  <c r="C1102" i="18"/>
  <c r="C1338" i="18"/>
  <c r="B2844" i="18"/>
  <c r="B3114" i="18"/>
  <c r="C2815" i="18"/>
  <c r="D889" i="18"/>
  <c r="D1247" i="18"/>
  <c r="B1515" i="18"/>
  <c r="B1350" i="18"/>
  <c r="C3114" i="18"/>
  <c r="B2979" i="18"/>
  <c r="D972" i="18"/>
  <c r="C1982" i="18"/>
  <c r="C3458" i="18"/>
  <c r="D415" i="18"/>
  <c r="B3535" i="18"/>
  <c r="C961" i="18"/>
  <c r="C2445" i="18"/>
  <c r="B3142" i="18"/>
  <c r="D701" i="18"/>
  <c r="C267" i="18"/>
  <c r="B3195" i="18"/>
  <c r="C2386" i="18"/>
  <c r="B3556" i="18"/>
  <c r="B3029" i="18"/>
  <c r="D3641" i="18"/>
  <c r="C1669" i="18"/>
  <c r="C2146" i="18"/>
  <c r="B3421" i="18"/>
  <c r="B1175" i="18"/>
  <c r="C1508" i="18"/>
  <c r="B111" i="18"/>
  <c r="B3321" i="18"/>
  <c r="C2477" i="18"/>
  <c r="C3212" i="18"/>
  <c r="C2876" i="18"/>
  <c r="C2527" i="18"/>
  <c r="B3599" i="18"/>
  <c r="B2833" i="18"/>
  <c r="B2959" i="18"/>
  <c r="C2930" i="18"/>
  <c r="C2955" i="18"/>
  <c r="C65" i="18"/>
  <c r="C1423" i="18"/>
  <c r="C2121" i="18"/>
  <c r="C2001" i="18"/>
  <c r="B3441" i="18"/>
  <c r="B2295" i="18"/>
  <c r="B522" i="18"/>
  <c r="B1649" i="18"/>
  <c r="C3424" i="18"/>
  <c r="C3100" i="18"/>
  <c r="C2785" i="18"/>
  <c r="B2273" i="18"/>
  <c r="C3580" i="18"/>
  <c r="D1222" i="18"/>
  <c r="C2507" i="18"/>
  <c r="C1734" i="18"/>
  <c r="C1231" i="18"/>
  <c r="C2734" i="18"/>
  <c r="C2674" i="18"/>
  <c r="D338" i="18"/>
  <c r="B1499" i="18"/>
  <c r="D27" i="18"/>
  <c r="D243" i="18"/>
  <c r="B2112" i="18"/>
  <c r="B1889" i="18"/>
  <c r="C3571" i="18"/>
  <c r="B3277" i="18"/>
  <c r="B3457" i="18"/>
  <c r="B1348" i="18"/>
  <c r="B2598" i="18"/>
  <c r="C2617" i="18"/>
  <c r="B3191" i="18"/>
  <c r="C3534" i="18"/>
  <c r="B3585" i="18"/>
  <c r="B1987" i="18"/>
  <c r="C3096" i="18"/>
  <c r="C2649" i="18"/>
  <c r="B2073" i="18"/>
  <c r="B2729" i="18"/>
  <c r="B3197" i="18"/>
  <c r="C1214" i="18"/>
  <c r="B2404" i="18"/>
  <c r="B2915" i="18"/>
  <c r="B3348" i="18"/>
  <c r="C2214" i="18"/>
  <c r="B2334" i="18"/>
  <c r="B2877" i="18"/>
  <c r="B2626" i="18"/>
  <c r="B2662" i="18"/>
  <c r="B2704" i="18"/>
  <c r="B2819" i="18"/>
  <c r="C1974" i="18"/>
  <c r="B441" i="18"/>
  <c r="C1548" i="18"/>
  <c r="B2683" i="18"/>
  <c r="B1229" i="18"/>
  <c r="C3390" i="18"/>
  <c r="C2385" i="18"/>
  <c r="B3158" i="18"/>
  <c r="B3243" i="18"/>
  <c r="B3440" i="18"/>
  <c r="C2703" i="18"/>
  <c r="B966" i="18"/>
  <c r="B1473" i="18"/>
  <c r="C250" i="18"/>
  <c r="C2318" i="18"/>
  <c r="C1084" i="18"/>
  <c r="C2388" i="18"/>
  <c r="C1387" i="18"/>
  <c r="C2868" i="18"/>
  <c r="B3586" i="18"/>
  <c r="C3277" i="18"/>
  <c r="B2564" i="18"/>
  <c r="D268" i="18"/>
  <c r="C2274" i="18"/>
  <c r="D465" i="18"/>
  <c r="B1549" i="18"/>
  <c r="C1592" i="18"/>
  <c r="C493" i="18"/>
  <c r="C3434" i="18"/>
  <c r="C3289" i="18"/>
  <c r="B1209" i="18"/>
  <c r="C2961" i="18"/>
  <c r="C2701" i="18"/>
  <c r="B815" i="18"/>
  <c r="C2852" i="18"/>
  <c r="B2691" i="18"/>
  <c r="C1992" i="18"/>
  <c r="B1774" i="18"/>
  <c r="B2172" i="18"/>
  <c r="B1418" i="18"/>
  <c r="C312" i="18"/>
  <c r="B2006" i="18"/>
  <c r="D206" i="18"/>
  <c r="C1857" i="18"/>
  <c r="B2284" i="18"/>
  <c r="C1369" i="18"/>
  <c r="C1879" i="18"/>
  <c r="B2242" i="18"/>
  <c r="C2213" i="18"/>
  <c r="B2922" i="18"/>
  <c r="B2985" i="18"/>
  <c r="C1814" i="18"/>
  <c r="C3067" i="18"/>
  <c r="B1524" i="18"/>
  <c r="B3360" i="18"/>
  <c r="B3138" i="18"/>
  <c r="B3146" i="18"/>
  <c r="C1041" i="18"/>
  <c r="B1657" i="18"/>
  <c r="C1839" i="18"/>
  <c r="C3304" i="18"/>
  <c r="B3627" i="18"/>
  <c r="B1068" i="18"/>
  <c r="B2005" i="18"/>
  <c r="B1139" i="18"/>
  <c r="C2914" i="18"/>
  <c r="B2684" i="18"/>
  <c r="C2546" i="18"/>
  <c r="B782" i="18"/>
  <c r="B315" i="18"/>
  <c r="B1425" i="18"/>
  <c r="D921" i="18"/>
  <c r="B1700" i="18"/>
  <c r="B3629" i="18"/>
  <c r="B3593" i="18"/>
  <c r="B990" i="18"/>
  <c r="B3404" i="18"/>
  <c r="C2457" i="18"/>
  <c r="B2780" i="18"/>
  <c r="D852" i="18"/>
  <c r="C3303" i="18"/>
  <c r="C1856" i="18"/>
  <c r="B2403" i="18"/>
  <c r="C1581" i="18"/>
  <c r="C877" i="18"/>
  <c r="C2929" i="18"/>
  <c r="B1030" i="18"/>
  <c r="B1597" i="18"/>
  <c r="C922" i="18"/>
  <c r="C1889" i="18"/>
  <c r="C872" i="18"/>
  <c r="B1620" i="18"/>
  <c r="B1600" i="18"/>
  <c r="B3560" i="18"/>
  <c r="B2362" i="18"/>
  <c r="B2988" i="18"/>
  <c r="C3028" i="18"/>
  <c r="B3046" i="18"/>
  <c r="C1254" i="18"/>
  <c r="C3047" i="18"/>
  <c r="C3652" i="18"/>
  <c r="B840" i="18"/>
  <c r="B1439" i="18"/>
  <c r="D938" i="18"/>
  <c r="B2779" i="18"/>
  <c r="B2199" i="18"/>
  <c r="D660" i="18"/>
  <c r="C3211" i="18"/>
  <c r="B1907" i="18"/>
  <c r="C3403" i="18"/>
  <c r="B3326" i="18"/>
  <c r="B2327" i="18"/>
  <c r="C2180" i="18"/>
  <c r="C3255" i="18"/>
  <c r="B3049" i="18"/>
  <c r="D986" i="18"/>
  <c r="B3209" i="18"/>
  <c r="B1780" i="18"/>
  <c r="C3410" i="18"/>
  <c r="B1080" i="18"/>
  <c r="C3388" i="18"/>
  <c r="D625" i="18"/>
  <c r="B1671" i="18"/>
  <c r="B3162" i="18"/>
  <c r="C2518" i="18"/>
  <c r="C3368" i="18"/>
  <c r="D1099" i="18"/>
  <c r="C3215" i="18"/>
  <c r="B3445" i="18"/>
  <c r="B3097" i="18"/>
  <c r="B1456" i="18"/>
  <c r="B905" i="18"/>
  <c r="C2428" i="18"/>
  <c r="C504" i="18"/>
  <c r="D186" i="18"/>
  <c r="C1967" i="18"/>
  <c r="C246" i="18"/>
  <c r="D1097" i="18"/>
  <c r="B1630" i="18"/>
  <c r="B168" i="18"/>
  <c r="C1939" i="18"/>
  <c r="D987" i="18"/>
  <c r="C1003" i="18"/>
  <c r="C970" i="18"/>
  <c r="C417" i="18"/>
  <c r="D1186" i="18"/>
  <c r="C3541" i="18"/>
  <c r="C2653" i="18"/>
  <c r="B2430" i="18"/>
  <c r="B2503" i="18"/>
  <c r="B3622" i="18"/>
  <c r="B2297" i="18"/>
  <c r="C3393" i="18"/>
  <c r="B3009" i="18"/>
  <c r="C1394" i="18"/>
  <c r="C2590" i="18"/>
  <c r="D621" i="18"/>
  <c r="B2945" i="18"/>
  <c r="C1532" i="18"/>
  <c r="C1046" i="18"/>
  <c r="B2792" i="18"/>
  <c r="C28" i="18"/>
  <c r="C686" i="18"/>
  <c r="C2592" i="18"/>
  <c r="B3683" i="18"/>
  <c r="C446" i="18"/>
  <c r="B3495" i="18"/>
  <c r="B3689" i="18"/>
  <c r="B787" i="18"/>
  <c r="C3140" i="18"/>
  <c r="B2726" i="18"/>
  <c r="B2179" i="18"/>
  <c r="D810" i="18"/>
  <c r="C1142" i="18"/>
  <c r="C1893" i="18"/>
  <c r="C1826" i="18"/>
  <c r="B3433" i="18"/>
  <c r="C2501" i="18"/>
  <c r="C3588" i="18"/>
  <c r="D1270" i="18"/>
  <c r="D1264" i="18"/>
  <c r="B450" i="18"/>
  <c r="B1542" i="18"/>
  <c r="C1831" i="18"/>
  <c r="B1345" i="18"/>
  <c r="D1112" i="18"/>
  <c r="C2217" i="18"/>
  <c r="C2425" i="18"/>
  <c r="B2463" i="18"/>
  <c r="B2911" i="18"/>
  <c r="B225" i="18"/>
  <c r="B3668" i="18"/>
  <c r="D871" i="18"/>
  <c r="C3109" i="18"/>
  <c r="C1516" i="18"/>
  <c r="B3070" i="18"/>
  <c r="B2934" i="18"/>
  <c r="B1590" i="18"/>
  <c r="B1179" i="18"/>
  <c r="B1171" i="18"/>
  <c r="B585" i="18"/>
  <c r="C2326" i="18"/>
  <c r="C2066" i="18"/>
  <c r="B3559" i="18"/>
  <c r="B1621" i="18"/>
  <c r="C3477" i="18"/>
  <c r="B559" i="18"/>
  <c r="B3448" i="18"/>
  <c r="C2159" i="18"/>
  <c r="B3278" i="18"/>
  <c r="C1620" i="18"/>
  <c r="D853" i="18"/>
  <c r="B1705" i="18"/>
  <c r="C1229" i="18"/>
  <c r="C506" i="18"/>
  <c r="B1063" i="18"/>
  <c r="B3438" i="18"/>
  <c r="C1449" i="18"/>
  <c r="B2679" i="18"/>
  <c r="B261" i="18"/>
  <c r="C2946" i="18"/>
  <c r="B3014" i="18"/>
  <c r="D3647" i="18"/>
  <c r="C2165" i="18"/>
  <c r="C966" i="18"/>
  <c r="B2283" i="18"/>
  <c r="B1874" i="18"/>
  <c r="C2361" i="18"/>
  <c r="C1305" i="18"/>
  <c r="C1756" i="18"/>
  <c r="C1429" i="18"/>
  <c r="B1366" i="18"/>
  <c r="B632" i="18"/>
  <c r="C2981" i="18"/>
  <c r="C2720" i="18"/>
  <c r="B3402" i="18"/>
  <c r="B2148" i="18"/>
  <c r="C1936" i="18"/>
  <c r="B2342" i="18"/>
  <c r="C1593" i="18"/>
  <c r="C3357" i="18"/>
  <c r="B1477" i="18"/>
  <c r="C3002" i="18"/>
  <c r="B779" i="18"/>
  <c r="C478" i="18"/>
  <c r="B2604" i="18"/>
  <c r="D670" i="18"/>
  <c r="B2237" i="18"/>
  <c r="D975" i="18"/>
  <c r="B1538" i="18"/>
  <c r="B1595" i="18"/>
  <c r="D1232" i="18"/>
  <c r="C3628" i="18"/>
  <c r="D990" i="18"/>
  <c r="B3675" i="18"/>
  <c r="B2240" i="18"/>
  <c r="C3062" i="18"/>
  <c r="D430" i="18"/>
  <c r="B1996" i="18"/>
  <c r="C2663" i="18"/>
  <c r="C3461" i="18"/>
  <c r="B3486" i="18"/>
  <c r="B1041" i="18"/>
  <c r="B705" i="18"/>
  <c r="B1420" i="18"/>
  <c r="B2191" i="18"/>
  <c r="B2952" i="18"/>
  <c r="B3288" i="18"/>
  <c r="D1062" i="18"/>
  <c r="B1487" i="18"/>
  <c r="B1470" i="18"/>
  <c r="B1948" i="18"/>
  <c r="C2283" i="18"/>
  <c r="C1501" i="18"/>
  <c r="B437" i="18"/>
  <c r="D176" i="18"/>
  <c r="C3439" i="18"/>
  <c r="C1865" i="18"/>
  <c r="B314" i="18"/>
  <c r="B1928" i="18"/>
  <c r="C1353" i="18"/>
  <c r="D674" i="18"/>
  <c r="B2409" i="18"/>
  <c r="B1062" i="18"/>
  <c r="B2302" i="18"/>
  <c r="B112" i="18"/>
  <c r="C271" i="18"/>
  <c r="B852" i="18"/>
  <c r="B3576" i="18"/>
  <c r="B1528" i="18"/>
  <c r="B1183" i="18"/>
  <c r="D1287" i="18"/>
  <c r="B3205" i="18"/>
  <c r="C3351" i="18"/>
  <c r="B2067" i="18"/>
  <c r="B846" i="18"/>
  <c r="B1251" i="18"/>
  <c r="C318" i="18"/>
  <c r="B3363" i="18"/>
  <c r="B417" i="18"/>
  <c r="D302" i="18"/>
  <c r="B936" i="18"/>
  <c r="C661" i="18"/>
  <c r="B5" i="18"/>
  <c r="D405" i="18"/>
  <c r="C3623" i="18"/>
  <c r="C2241" i="18"/>
  <c r="D373" i="18"/>
  <c r="B3561" i="18"/>
  <c r="D599" i="18"/>
  <c r="C2614" i="18"/>
  <c r="C667" i="18"/>
  <c r="C911" i="18"/>
  <c r="C1020" i="18"/>
  <c r="C2437" i="18"/>
  <c r="B405" i="18"/>
  <c r="D1197" i="18"/>
  <c r="C1580" i="18"/>
  <c r="C3409" i="18"/>
  <c r="B1781" i="18"/>
  <c r="C2628" i="18"/>
  <c r="B516" i="18"/>
  <c r="B3160" i="18"/>
  <c r="C1747" i="18"/>
  <c r="C2542" i="18"/>
  <c r="B728" i="18"/>
  <c r="D57" i="18"/>
  <c r="B909" i="18"/>
  <c r="C3127" i="18"/>
  <c r="C306" i="18"/>
  <c r="D960" i="18"/>
  <c r="C2975" i="18"/>
  <c r="C3538" i="18"/>
  <c r="D638" i="18"/>
  <c r="B2579" i="18"/>
  <c r="B3051" i="18"/>
  <c r="C377" i="18"/>
  <c r="C3616" i="18"/>
  <c r="B2778" i="18"/>
  <c r="C2735" i="18"/>
  <c r="B2643" i="18"/>
  <c r="B3449" i="18"/>
  <c r="B3572" i="18"/>
  <c r="B566" i="18"/>
  <c r="C3247" i="18"/>
  <c r="B2917" i="18"/>
  <c r="B3117" i="18"/>
  <c r="C2779" i="18"/>
  <c r="B1467" i="18"/>
  <c r="D783" i="18"/>
  <c r="D680" i="18"/>
  <c r="D1289" i="18"/>
  <c r="B1152" i="18"/>
  <c r="C2883" i="18"/>
  <c r="B2554" i="18"/>
  <c r="C2021" i="18"/>
  <c r="D1308" i="18"/>
  <c r="C296" i="18"/>
  <c r="B1668" i="18"/>
  <c r="B3432" i="18"/>
  <c r="B1746" i="18"/>
  <c r="B2216" i="18"/>
  <c r="B3261" i="18"/>
  <c r="C3440" i="18"/>
  <c r="C1339" i="18"/>
  <c r="C3157" i="18"/>
  <c r="D981" i="18"/>
  <c r="B3003" i="18"/>
  <c r="D825" i="18"/>
  <c r="B2386" i="18"/>
  <c r="D941" i="18"/>
  <c r="B2492" i="18"/>
  <c r="C3505" i="18"/>
  <c r="C1481" i="18"/>
  <c r="C611" i="18"/>
  <c r="B3192" i="18"/>
  <c r="B583" i="18"/>
  <c r="D1139" i="18"/>
  <c r="B158" i="18"/>
  <c r="D236" i="18"/>
  <c r="C3151" i="18"/>
  <c r="B3505" i="18"/>
  <c r="B2545" i="18"/>
  <c r="C2485" i="18"/>
  <c r="C2246" i="18"/>
  <c r="C3402" i="18"/>
  <c r="B2341" i="18"/>
  <c r="C2771" i="18"/>
  <c r="C846" i="18"/>
  <c r="B1932" i="18"/>
  <c r="C1204" i="18"/>
  <c r="C2171" i="18"/>
  <c r="C2509" i="18"/>
  <c r="C2919" i="18"/>
  <c r="B234" i="18"/>
  <c r="B1342" i="18"/>
  <c r="C2666" i="18"/>
  <c r="B901" i="18"/>
  <c r="D1258" i="18"/>
  <c r="C752" i="18"/>
  <c r="B3067" i="18"/>
  <c r="D34" i="18"/>
  <c r="C1591" i="18"/>
  <c r="C3216" i="18"/>
  <c r="B523" i="18"/>
  <c r="B1507" i="18"/>
  <c r="C3019" i="18"/>
  <c r="B1839" i="18"/>
  <c r="B2822" i="18"/>
  <c r="C2970" i="18"/>
  <c r="B2823" i="18"/>
  <c r="C2126" i="18"/>
  <c r="B3078" i="18"/>
  <c r="C2896" i="18"/>
  <c r="C708" i="18"/>
  <c r="C2661" i="18"/>
  <c r="C1234" i="18"/>
  <c r="C1553" i="18"/>
  <c r="C2236" i="18"/>
  <c r="C3136" i="18"/>
  <c r="C1374" i="18"/>
  <c r="C2367" i="18"/>
  <c r="B666" i="18"/>
  <c r="C3518" i="18"/>
  <c r="B40" i="18"/>
  <c r="D355" i="18"/>
  <c r="C3293" i="18"/>
  <c r="B1581" i="18"/>
  <c r="C273" i="18"/>
  <c r="C2535" i="18"/>
  <c r="C3579" i="18"/>
  <c r="B1828" i="18"/>
  <c r="B892" i="18"/>
  <c r="D1309" i="18"/>
  <c r="C3381" i="18"/>
  <c r="B3357" i="18"/>
  <c r="C2482" i="18"/>
  <c r="C2049" i="18"/>
  <c r="C229" i="18"/>
  <c r="B1693" i="18"/>
  <c r="C2973" i="18"/>
  <c r="C2500" i="18"/>
  <c r="C392" i="18"/>
  <c r="B2850" i="18"/>
  <c r="D1143" i="18"/>
  <c r="B1880" i="18"/>
  <c r="D1128" i="18"/>
  <c r="C998" i="18"/>
  <c r="D1035" i="18"/>
  <c r="C2141" i="18"/>
  <c r="B3135" i="18"/>
  <c r="D1127" i="18"/>
  <c r="B3076" i="18"/>
  <c r="B1365" i="18"/>
  <c r="B3510" i="18"/>
  <c r="C2133" i="18"/>
  <c r="B3566" i="18"/>
  <c r="B2497" i="18"/>
  <c r="C3016" i="18"/>
  <c r="B1394" i="18"/>
  <c r="C317" i="18"/>
  <c r="C3642" i="18"/>
  <c r="B3534" i="18"/>
  <c r="D205" i="18"/>
  <c r="B2499" i="18"/>
  <c r="D217" i="18"/>
  <c r="C1438" i="18"/>
  <c r="C3376" i="18"/>
  <c r="C2952" i="18"/>
  <c r="C2007" i="18"/>
  <c r="B3581" i="18"/>
  <c r="B376" i="18"/>
  <c r="C2414" i="18"/>
  <c r="D1297" i="18"/>
  <c r="D1106" i="18"/>
  <c r="C3085" i="18"/>
  <c r="C2242" i="18"/>
  <c r="B2829" i="18"/>
  <c r="C813" i="18"/>
  <c r="C2922" i="18"/>
  <c r="B1242" i="18"/>
  <c r="C3253" i="18"/>
  <c r="B2116" i="18"/>
  <c r="C2345" i="18"/>
  <c r="B2081" i="18"/>
  <c r="B1417" i="18"/>
  <c r="B3018" i="18"/>
  <c r="C2496" i="18"/>
  <c r="C1080" i="18"/>
  <c r="C3590" i="18"/>
  <c r="C676" i="18"/>
  <c r="C2891" i="18"/>
  <c r="B2048" i="18"/>
  <c r="C283" i="18"/>
  <c r="C1554" i="18"/>
  <c r="B3027" i="18"/>
  <c r="B864" i="18"/>
  <c r="B1981" i="18"/>
  <c r="B1826" i="18"/>
  <c r="B2771" i="18"/>
  <c r="B3490" i="18"/>
  <c r="B2987" i="18"/>
  <c r="C3039" i="18"/>
  <c r="C2724" i="18"/>
  <c r="D1114" i="18"/>
  <c r="B3013" i="18"/>
  <c r="B941" i="18"/>
  <c r="B3320" i="18"/>
  <c r="C794" i="18"/>
  <c r="B1213" i="18"/>
  <c r="C3620" i="18"/>
  <c r="C2504" i="18"/>
  <c r="B613" i="18"/>
  <c r="C2761" i="18"/>
  <c r="C1147" i="18"/>
  <c r="B1387" i="18"/>
  <c r="C1892" i="18"/>
  <c r="B832" i="18"/>
  <c r="C3082" i="18"/>
  <c r="C3185" i="18"/>
  <c r="D211" i="18"/>
  <c r="B3194" i="18"/>
  <c r="B1047" i="18"/>
  <c r="C1361" i="18"/>
  <c r="D36" i="18"/>
  <c r="C2979" i="18"/>
  <c r="C2124" i="18"/>
  <c r="C856" i="18"/>
  <c r="D622" i="18"/>
  <c r="C2313" i="18"/>
  <c r="B3272" i="18"/>
  <c r="C1545" i="18"/>
  <c r="D702" i="18"/>
  <c r="D1183" i="18"/>
  <c r="B2976" i="18"/>
  <c r="B3499" i="18"/>
  <c r="C3101" i="18"/>
  <c r="C809" i="18"/>
  <c r="B1606" i="18"/>
  <c r="C3184" i="18"/>
  <c r="C1517" i="18"/>
  <c r="C1934" i="18"/>
  <c r="B3207" i="18"/>
  <c r="D1279" i="18"/>
  <c r="C3649" i="18"/>
  <c r="C3167" i="18"/>
  <c r="B3019" i="18"/>
  <c r="C234" i="18"/>
  <c r="B908" i="18"/>
  <c r="C2699" i="18"/>
  <c r="C1027" i="18"/>
  <c r="B2501" i="18"/>
  <c r="B3324" i="18"/>
  <c r="D1218" i="18"/>
  <c r="B562" i="18"/>
  <c r="C2566" i="18"/>
  <c r="B2280" i="18"/>
  <c r="B1446" i="18"/>
  <c r="C1969" i="18"/>
  <c r="D864" i="18"/>
  <c r="C1461" i="18"/>
  <c r="D639" i="18"/>
  <c r="B2027" i="18"/>
  <c r="B2821" i="18"/>
  <c r="C2841" i="18"/>
  <c r="C2435" i="18"/>
  <c r="B347" i="18"/>
  <c r="B101" i="18"/>
  <c r="D1055" i="18"/>
  <c r="B231" i="18"/>
  <c r="B1081" i="18"/>
  <c r="D239" i="18"/>
  <c r="C2863" i="18"/>
  <c r="C947" i="18"/>
  <c r="D661" i="18"/>
  <c r="B3190" i="18"/>
  <c r="B3219" i="18"/>
  <c r="C1335" i="18"/>
  <c r="B475" i="18"/>
  <c r="B704" i="18"/>
  <c r="B88" i="18"/>
  <c r="C1295" i="18"/>
  <c r="B1042" i="18"/>
  <c r="C3469" i="18"/>
  <c r="B2187" i="18"/>
  <c r="C1332" i="18"/>
  <c r="B3439" i="18"/>
  <c r="D643" i="18"/>
  <c r="B644" i="18"/>
  <c r="C38" i="18"/>
  <c r="D766" i="18"/>
  <c r="B3022" i="18"/>
  <c r="B3408" i="18"/>
  <c r="B1067" i="18"/>
  <c r="B456" i="18"/>
  <c r="C1666" i="18"/>
  <c r="C2538" i="18"/>
  <c r="C726" i="18"/>
  <c r="B2414" i="18"/>
  <c r="B1767" i="18"/>
  <c r="C2625" i="18"/>
  <c r="B545" i="18"/>
  <c r="B2906" i="18"/>
  <c r="C2940" i="18"/>
  <c r="C3337" i="18"/>
  <c r="C3053" i="18"/>
  <c r="B1328" i="18"/>
  <c r="B2932" i="18"/>
  <c r="C1886" i="18"/>
  <c r="B1537" i="18"/>
  <c r="C3197" i="18"/>
  <c r="B1934" i="18"/>
  <c r="B3567" i="18"/>
  <c r="C3092" i="18"/>
  <c r="B855" i="18"/>
  <c r="C1851" i="18"/>
  <c r="B1582" i="18"/>
  <c r="B3498" i="18"/>
  <c r="B2881" i="18"/>
  <c r="B198" i="18"/>
  <c r="C2359" i="18"/>
  <c r="B1562" i="18"/>
  <c r="B1545" i="18"/>
  <c r="B2918" i="18"/>
  <c r="B748" i="18"/>
  <c r="B53" i="18"/>
  <c r="C1297" i="18"/>
  <c r="B3637" i="18"/>
  <c r="D883" i="18"/>
  <c r="C2842" i="18"/>
  <c r="C1995" i="18"/>
  <c r="B3456" i="18"/>
  <c r="B3423" i="18"/>
  <c r="D1269" i="18"/>
  <c r="B3063" i="18"/>
  <c r="C3162" i="18"/>
  <c r="B3237" i="18"/>
  <c r="B642" i="18"/>
  <c r="C2683" i="18"/>
  <c r="C1743" i="18"/>
  <c r="C1187" i="18"/>
  <c r="B2372" i="18"/>
  <c r="B1829" i="18"/>
  <c r="C2797" i="18"/>
  <c r="B2762" i="18"/>
  <c r="C969" i="18"/>
  <c r="C2497" i="18"/>
  <c r="D724" i="18"/>
  <c r="C2130" i="18"/>
  <c r="C1085" i="18"/>
  <c r="B1392" i="18"/>
  <c r="C744" i="18"/>
  <c r="B232" i="18"/>
  <c r="B1300" i="18"/>
  <c r="B2815" i="18"/>
  <c r="C496" i="18"/>
  <c r="C1182" i="18"/>
  <c r="B51" i="18"/>
  <c r="B2935" i="18"/>
  <c r="B1902" i="18"/>
  <c r="B489" i="18"/>
  <c r="D746" i="18"/>
  <c r="B1196" i="18"/>
  <c r="D408" i="18"/>
  <c r="B3068" i="18"/>
  <c r="B1937" i="18"/>
  <c r="C1609" i="18"/>
  <c r="C1976" i="18"/>
  <c r="C1337" i="18"/>
  <c r="B2653" i="18"/>
  <c r="C3091" i="18"/>
  <c r="C3444" i="18"/>
  <c r="C1159" i="18"/>
  <c r="C3219" i="18"/>
  <c r="C509" i="18"/>
  <c r="C1088" i="18"/>
  <c r="C1447" i="18"/>
  <c r="B389" i="18"/>
  <c r="C2350" i="18"/>
  <c r="B3234" i="18"/>
  <c r="B1918" i="18"/>
  <c r="C389" i="18"/>
  <c r="B3554" i="18"/>
  <c r="C3605" i="18"/>
  <c r="B2557" i="18"/>
  <c r="D226" i="18"/>
  <c r="C3271" i="18"/>
  <c r="C3200" i="18"/>
  <c r="B1822" i="18"/>
  <c r="B3200" i="18"/>
  <c r="D634" i="18"/>
  <c r="B734" i="18"/>
  <c r="C2654" i="18"/>
  <c r="B440" i="18"/>
  <c r="B2381" i="18"/>
  <c r="B1465" i="18"/>
  <c r="D806" i="18"/>
  <c r="C2499" i="18"/>
  <c r="D583" i="18"/>
  <c r="C2046" i="18"/>
  <c r="C1227" i="18"/>
  <c r="B1187" i="18"/>
  <c r="B2374" i="18"/>
  <c r="B291" i="18"/>
  <c r="C450" i="18"/>
  <c r="C1909" i="18"/>
  <c r="D1277" i="18"/>
  <c r="B1136" i="18"/>
  <c r="B633" i="18"/>
  <c r="C2266" i="18"/>
  <c r="B2346" i="18"/>
  <c r="B526" i="18"/>
  <c r="B2231" i="18"/>
  <c r="C1318" i="18"/>
  <c r="D790" i="18"/>
  <c r="B1661" i="18"/>
  <c r="C3459" i="18"/>
  <c r="B2306" i="18"/>
  <c r="B1888" i="18"/>
  <c r="B455" i="18"/>
  <c r="D312" i="18"/>
  <c r="C422" i="18"/>
  <c r="B2002" i="18"/>
  <c r="C2344" i="18"/>
  <c r="B1400" i="18"/>
  <c r="B2104" i="18"/>
  <c r="B397" i="18"/>
  <c r="B2447" i="18"/>
  <c r="D796" i="18"/>
  <c r="D193" i="18"/>
  <c r="C467" i="18"/>
  <c r="B3345" i="18"/>
  <c r="B2256" i="18"/>
  <c r="D1046" i="18"/>
  <c r="D343" i="18"/>
  <c r="D296" i="18"/>
  <c r="B2957" i="18"/>
  <c r="B1122" i="18"/>
  <c r="B888" i="18"/>
  <c r="C1948" i="18"/>
  <c r="C1798" i="18"/>
  <c r="B591" i="18"/>
  <c r="B3031" i="18"/>
  <c r="C3245" i="18"/>
  <c r="B2720" i="18"/>
  <c r="C3630" i="18"/>
  <c r="C3079" i="18"/>
  <c r="B869" i="18"/>
  <c r="B934" i="18"/>
  <c r="C3318" i="18"/>
  <c r="B2203" i="18"/>
  <c r="C2005" i="18"/>
  <c r="C3523" i="18"/>
  <c r="C3583" i="18"/>
  <c r="C2623" i="18"/>
  <c r="B1500" i="18"/>
  <c r="C2203" i="18"/>
  <c r="C2591" i="18"/>
  <c r="C3134" i="18"/>
  <c r="B1479" i="18"/>
  <c r="B3032" i="18"/>
  <c r="B554" i="18"/>
  <c r="C2017" i="18"/>
  <c r="B1988" i="18"/>
  <c r="C2314" i="18"/>
  <c r="B3166" i="18"/>
  <c r="B2690" i="18"/>
  <c r="C677" i="18"/>
  <c r="B653" i="18"/>
  <c r="B887" i="18"/>
  <c r="B2433" i="18"/>
  <c r="D884" i="18"/>
  <c r="B1197" i="18"/>
  <c r="C1110" i="18"/>
  <c r="C2871" i="18"/>
  <c r="C1656" i="18"/>
  <c r="B1362" i="18"/>
  <c r="B2178" i="18"/>
  <c r="D3648" i="18"/>
  <c r="C1488" i="18"/>
  <c r="C2195" i="18"/>
  <c r="B2304" i="18"/>
  <c r="C3631" i="18"/>
  <c r="D292" i="18"/>
  <c r="B3218" i="18"/>
  <c r="B2311" i="18"/>
  <c r="D474" i="18"/>
  <c r="C2558" i="18"/>
  <c r="B2437" i="18"/>
  <c r="B2607" i="18"/>
  <c r="B2245" i="18"/>
  <c r="C2766" i="18"/>
  <c r="B2392" i="18"/>
  <c r="B957" i="18"/>
  <c r="B2099" i="18"/>
  <c r="C26" i="18"/>
  <c r="C3646" i="18"/>
  <c r="C1613" i="18"/>
  <c r="C1701" i="18"/>
  <c r="C3024" i="18"/>
  <c r="C2163" i="18"/>
  <c r="C2192" i="18"/>
  <c r="C2338" i="18"/>
  <c r="C723" i="18"/>
  <c r="D299" i="18"/>
  <c r="B720" i="18"/>
  <c r="B1275" i="18"/>
  <c r="C3385" i="18"/>
  <c r="D1293" i="18"/>
  <c r="C879" i="18"/>
  <c r="C1324" i="18"/>
  <c r="C3544" i="18"/>
  <c r="B1957" i="18"/>
  <c r="C638" i="18"/>
  <c r="C1707" i="18"/>
  <c r="B1791" i="18"/>
  <c r="C1932" i="18"/>
  <c r="D1066" i="18"/>
  <c r="C2194" i="18"/>
  <c r="C3265" i="18"/>
  <c r="B1956" i="18"/>
  <c r="B2620" i="18"/>
  <c r="B2580" i="18"/>
  <c r="B1517" i="18"/>
  <c r="B2118" i="18"/>
  <c r="B3247" i="18"/>
  <c r="D650" i="18"/>
  <c r="C2633" i="18"/>
  <c r="C2577" i="18"/>
  <c r="C3333" i="18"/>
  <c r="C1959" i="18"/>
  <c r="B1969" i="18"/>
  <c r="C2312" i="18"/>
  <c r="B2852" i="18"/>
  <c r="C1311" i="18"/>
  <c r="B1858" i="18"/>
  <c r="C1068" i="18"/>
  <c r="B3223" i="18"/>
  <c r="C59" i="18"/>
  <c r="C2099" i="18"/>
  <c r="B3341" i="18"/>
  <c r="B1954" i="18"/>
  <c r="B1333" i="18"/>
  <c r="C2732" i="18"/>
  <c r="B1424" i="18"/>
  <c r="B1653" i="18"/>
  <c r="C3399" i="18"/>
  <c r="C834" i="18"/>
  <c r="B1533" i="18"/>
  <c r="D295" i="18"/>
  <c r="B1749" i="18"/>
  <c r="B1548" i="18"/>
  <c r="B2623" i="18"/>
  <c r="D873" i="18"/>
  <c r="D1017" i="18"/>
  <c r="B1946" i="18"/>
  <c r="C2243" i="18"/>
  <c r="C1622" i="18"/>
  <c r="B3592" i="18"/>
  <c r="C3414" i="18"/>
  <c r="B651" i="18"/>
  <c r="D68" i="18"/>
  <c r="D748" i="18"/>
  <c r="C1682" i="18"/>
  <c r="B3172" i="18"/>
  <c r="B983" i="18"/>
  <c r="D931" i="18"/>
  <c r="D1172" i="18"/>
  <c r="B1782" i="18"/>
  <c r="C3036" i="18"/>
  <c r="C3235" i="18"/>
  <c r="C1884" i="18"/>
  <c r="B3110" i="18"/>
  <c r="C3177" i="18"/>
  <c r="C2787" i="18"/>
  <c r="C2586" i="18"/>
  <c r="C3433" i="18"/>
  <c r="C1904" i="18"/>
  <c r="B150" i="18"/>
  <c r="B2320" i="18"/>
  <c r="B3411" i="18"/>
  <c r="C2209" i="18"/>
  <c r="B1849" i="18"/>
  <c r="C3175" i="18"/>
  <c r="D950" i="18"/>
  <c r="B3088" i="18"/>
  <c r="C3103" i="18"/>
  <c r="B118" i="18"/>
  <c r="B3030" i="18"/>
  <c r="B1652" i="18"/>
  <c r="C2138" i="18"/>
  <c r="C2991" i="18"/>
  <c r="C2373" i="18"/>
  <c r="C1451" i="18"/>
  <c r="C444" i="18"/>
  <c r="C1158" i="18"/>
  <c r="B2018" i="18"/>
  <c r="C3137" i="18"/>
  <c r="C2488" i="18"/>
  <c r="C3460" i="18"/>
  <c r="C2244" i="18"/>
  <c r="C1984" i="18"/>
  <c r="C1390" i="18"/>
  <c r="D1283" i="18"/>
  <c r="C1533" i="18"/>
  <c r="B2307" i="18"/>
  <c r="C1562" i="18"/>
  <c r="B2526" i="18"/>
  <c r="B2795" i="18"/>
  <c r="C3379" i="18"/>
  <c r="B1968" i="18"/>
  <c r="C1475" i="18"/>
  <c r="D704" i="18"/>
  <c r="C2033" i="18"/>
  <c r="D477" i="18"/>
  <c r="D836" i="18"/>
  <c r="C2934" i="18"/>
  <c r="C3426" i="18"/>
  <c r="C1191" i="18"/>
  <c r="C2372" i="18"/>
  <c r="C2768" i="18"/>
  <c r="C2599" i="18"/>
  <c r="C2690" i="18"/>
  <c r="B212" i="18"/>
  <c r="C2231" i="18"/>
  <c r="C3043" i="18"/>
  <c r="D957" i="18"/>
  <c r="C895" i="18"/>
  <c r="B2816" i="18"/>
  <c r="B2675" i="18"/>
  <c r="D679" i="18"/>
  <c r="C1471" i="18"/>
  <c r="C2199" i="18"/>
  <c r="B1521" i="18"/>
  <c r="C1039" i="18"/>
  <c r="C1594" i="18"/>
  <c r="C705" i="18"/>
  <c r="C2018" i="18"/>
  <c r="C1752" i="18"/>
  <c r="C2378" i="18"/>
  <c r="C487" i="18"/>
  <c r="C605" i="18"/>
  <c r="B107" i="18"/>
  <c r="B3522" i="18"/>
  <c r="C1860" i="18"/>
  <c r="B3488" i="18"/>
  <c r="B778" i="18"/>
  <c r="B2703" i="18"/>
  <c r="D817" i="18"/>
  <c r="B1361" i="18"/>
  <c r="C2693" i="18"/>
  <c r="B2809" i="18"/>
  <c r="B2455" i="18"/>
  <c r="B3436" i="18"/>
  <c r="C332" i="18"/>
  <c r="C2384" i="18"/>
  <c r="B2195" i="18"/>
  <c r="B490" i="18"/>
  <c r="C622" i="18"/>
  <c r="B2427" i="18"/>
  <c r="C962" i="18"/>
  <c r="C2229" i="18"/>
  <c r="D201" i="18"/>
  <c r="C2320" i="18"/>
  <c r="B251" i="18"/>
  <c r="B117" i="18"/>
  <c r="B1052" i="18"/>
  <c r="B2034" i="18"/>
  <c r="C2872" i="18"/>
  <c r="D3642" i="18"/>
  <c r="D586" i="18"/>
  <c r="B718" i="18"/>
  <c r="D30" i="18"/>
  <c r="B3325" i="18"/>
  <c r="C1783" i="18"/>
  <c r="C892" i="18"/>
  <c r="C2139" i="18"/>
  <c r="C3145" i="18"/>
  <c r="B1194" i="18"/>
  <c r="B3119" i="18"/>
  <c r="C2112" i="18"/>
  <c r="B151" i="18"/>
  <c r="C257" i="18"/>
  <c r="C3665" i="18"/>
  <c r="B2247" i="18"/>
  <c r="B3334" i="18"/>
  <c r="C2866" i="18"/>
  <c r="B1330" i="18"/>
  <c r="C2186" i="18"/>
  <c r="C696" i="18"/>
  <c r="D1313" i="18"/>
  <c r="D691" i="18"/>
  <c r="D861" i="18"/>
  <c r="B1073" i="18"/>
  <c r="C32" i="18"/>
  <c r="B3355" i="18"/>
  <c r="B3430" i="18"/>
  <c r="B67" i="18"/>
  <c r="C2600" i="18"/>
  <c r="D1181" i="18"/>
  <c r="B3481" i="18"/>
  <c r="B717" i="18"/>
  <c r="D890" i="18"/>
  <c r="B2001" i="18"/>
  <c r="C3581" i="18"/>
  <c r="B754" i="18"/>
  <c r="B2966" i="18"/>
  <c r="C1902" i="18"/>
  <c r="B738" i="18"/>
  <c r="C2691" i="18"/>
  <c r="C3465" i="18"/>
  <c r="B97" i="18"/>
  <c r="B2734" i="18"/>
  <c r="D322" i="18"/>
  <c r="D683" i="18"/>
  <c r="B2658" i="18"/>
  <c r="C1153" i="18"/>
  <c r="D1088" i="18"/>
  <c r="D275" i="18"/>
  <c r="C3166" i="18"/>
  <c r="B3364" i="18"/>
  <c r="D1069" i="18"/>
  <c r="B2585" i="18"/>
  <c r="B377" i="18"/>
  <c r="C3339" i="18"/>
  <c r="B491" i="18"/>
  <c r="B1121" i="18"/>
  <c r="C2710" i="18"/>
  <c r="B2184" i="18"/>
  <c r="C310" i="18"/>
  <c r="B1221" i="18"/>
  <c r="B2286" i="18"/>
  <c r="B2159" i="18"/>
  <c r="C1469" i="18"/>
  <c r="B1280" i="18"/>
  <c r="B2319" i="18"/>
  <c r="C1818" i="18"/>
  <c r="C2939" i="18"/>
  <c r="C2349" i="18"/>
  <c r="C2718" i="18"/>
  <c r="C1539" i="18"/>
  <c r="D782" i="18"/>
  <c r="C3258" i="18"/>
  <c r="B3672" i="18"/>
  <c r="C2956" i="18"/>
  <c r="C1910" i="18"/>
  <c r="B340" i="18"/>
  <c r="B3333" i="18"/>
  <c r="C1923" i="18"/>
  <c r="C2729" i="18"/>
  <c r="B1718" i="18"/>
  <c r="C355" i="18"/>
  <c r="C2262" i="18"/>
  <c r="C1868" i="18"/>
  <c r="C2463" i="18"/>
  <c r="C1179" i="18"/>
  <c r="D789" i="18"/>
  <c r="C1224" i="18"/>
  <c r="C1724" i="18"/>
  <c r="B3452" i="18"/>
  <c r="C3210" i="18"/>
  <c r="B938" i="18"/>
  <c r="C2840" i="18"/>
  <c r="C1024" i="18"/>
  <c r="C1636" i="18"/>
  <c r="C291" i="18"/>
  <c r="B35" i="18"/>
  <c r="C3003" i="18"/>
  <c r="B3082" i="18"/>
  <c r="C443" i="18"/>
  <c r="B1761" i="18"/>
  <c r="B634" i="18"/>
  <c r="C761" i="18"/>
  <c r="C307" i="18"/>
  <c r="C3054" i="18"/>
  <c r="B2638" i="18"/>
  <c r="C2272" i="18"/>
  <c r="C1797" i="18"/>
  <c r="C3557" i="18"/>
  <c r="C2379" i="18"/>
  <c r="C2403" i="18"/>
  <c r="B1725" i="18"/>
  <c r="B3373" i="18"/>
  <c r="B3157" i="18"/>
  <c r="B2261" i="18"/>
  <c r="B3565" i="18"/>
  <c r="B141" i="18"/>
  <c r="B2039" i="18"/>
  <c r="C3171" i="18"/>
  <c r="C988" i="18"/>
  <c r="B2375" i="18"/>
  <c r="B982" i="18"/>
  <c r="C865" i="18"/>
  <c r="C3049" i="18"/>
  <c r="D925" i="18"/>
  <c r="B1931" i="18"/>
  <c r="B3106" i="18"/>
  <c r="C1385" i="18"/>
  <c r="C177" i="18"/>
  <c r="D508" i="18"/>
  <c r="C2749" i="18"/>
  <c r="B677" i="18"/>
  <c r="D1086" i="18"/>
  <c r="C2311" i="18"/>
  <c r="B2636" i="18"/>
  <c r="C1448" i="18"/>
  <c r="C2665" i="18"/>
  <c r="B1897" i="18"/>
  <c r="D744" i="18"/>
  <c r="B3034" i="18"/>
  <c r="C471" i="18"/>
  <c r="C3361" i="18"/>
  <c r="C3252" i="18"/>
  <c r="B2340" i="18"/>
  <c r="C3074" i="18"/>
  <c r="B412" i="18"/>
  <c r="C1086" i="18"/>
  <c r="B3059" i="18"/>
  <c r="C1202" i="18"/>
  <c r="C2085" i="18"/>
  <c r="C3336" i="18"/>
  <c r="B3525" i="18"/>
  <c r="C2574" i="18"/>
  <c r="B2150" i="18"/>
  <c r="B2420" i="18"/>
  <c r="B1372" i="18"/>
  <c r="C1637" i="18"/>
  <c r="B1464" i="18"/>
  <c r="C641" i="18"/>
  <c r="B237" i="18"/>
  <c r="C1101" i="18"/>
  <c r="B246" i="18"/>
  <c r="D929" i="18"/>
  <c r="C1575" i="18"/>
  <c r="B2714" i="18"/>
  <c r="C845" i="18"/>
  <c r="D1223" i="18"/>
  <c r="B1231" i="18"/>
  <c r="D596" i="18"/>
  <c r="B2086" i="18"/>
  <c r="B1853" i="18"/>
  <c r="C2418" i="18"/>
  <c r="B1733" i="18"/>
  <c r="C1352" i="18"/>
  <c r="C2483" i="18"/>
  <c r="B3079" i="18"/>
  <c r="C2819" i="18"/>
  <c r="B2682" i="18"/>
  <c r="C2067" i="18"/>
  <c r="B1615" i="18"/>
  <c r="D971" i="18"/>
  <c r="B1730" i="18"/>
  <c r="B2696" i="18"/>
  <c r="B2254" i="18"/>
  <c r="C1283" i="18"/>
  <c r="C2486" i="18"/>
  <c r="C1093" i="18"/>
  <c r="B3342" i="18"/>
  <c r="C276" i="18"/>
  <c r="C3334" i="18"/>
  <c r="C2584" i="18"/>
  <c r="B2487" i="18"/>
  <c r="B2126" i="18"/>
  <c r="D1249" i="18"/>
  <c r="D1275" i="18"/>
  <c r="D916" i="18"/>
  <c r="C1330" i="18"/>
  <c r="C2621" i="18"/>
  <c r="C1198" i="18"/>
  <c r="C1845" i="18"/>
  <c r="B550" i="18"/>
  <c r="B1064" i="18"/>
  <c r="C2493" i="18"/>
  <c r="B2152" i="18"/>
  <c r="C411" i="18"/>
  <c r="C1988" i="18"/>
  <c r="B364" i="18"/>
  <c r="B1599" i="18"/>
  <c r="B2219" i="18"/>
  <c r="C1143" i="18"/>
  <c r="B2656" i="18"/>
  <c r="C2205" i="18"/>
  <c r="B3504" i="18"/>
  <c r="B2944" i="18"/>
  <c r="C2083" i="18"/>
  <c r="D1090" i="18"/>
  <c r="B2058" i="18"/>
  <c r="C1614" i="18"/>
  <c r="B1522" i="18"/>
  <c r="D886" i="18"/>
  <c r="B1294" i="18"/>
  <c r="C2773" i="18"/>
  <c r="D835" i="18"/>
  <c r="B400" i="18"/>
  <c r="C864" i="18"/>
  <c r="D403" i="18"/>
  <c r="B2736" i="18"/>
  <c r="B2569" i="18"/>
  <c r="B76" i="18"/>
  <c r="D1302" i="18"/>
  <c r="B386" i="18"/>
  <c r="B2111" i="18"/>
  <c r="C2935" i="18"/>
  <c r="D1209" i="18"/>
  <c r="D891" i="18"/>
  <c r="C1872" i="18"/>
  <c r="B3551" i="18"/>
  <c r="C1203" i="18"/>
  <c r="B2802" i="18"/>
  <c r="C3147" i="18"/>
  <c r="B1950" i="18"/>
  <c r="C1473" i="18"/>
  <c r="B1709" i="18"/>
  <c r="B2699" i="18"/>
  <c r="C698" i="18"/>
  <c r="C3179" i="18"/>
  <c r="C1497" i="18"/>
  <c r="B2350" i="18"/>
  <c r="B2190" i="18"/>
  <c r="C623" i="18"/>
  <c r="B2298" i="18"/>
  <c r="D732" i="18"/>
  <c r="C3606" i="18"/>
  <c r="B1926" i="18"/>
  <c r="B1008" i="18"/>
  <c r="C1176" i="18"/>
  <c r="C3411" i="18"/>
  <c r="D214" i="18"/>
  <c r="C941" i="18"/>
  <c r="C2933" i="18"/>
  <c r="B31" i="18"/>
  <c r="C1245" i="18"/>
  <c r="C3201" i="18"/>
  <c r="B3210" i="18"/>
  <c r="C2774" i="18"/>
  <c r="C1269" i="18"/>
  <c r="C3354" i="18"/>
  <c r="B3105" i="18"/>
  <c r="B1360" i="18"/>
  <c r="C3519" i="18"/>
  <c r="C3335" i="18"/>
  <c r="B2768" i="18"/>
  <c r="B1514" i="18"/>
  <c r="B2752" i="18"/>
  <c r="C3634" i="18"/>
  <c r="C1183" i="18"/>
  <c r="B3511" i="18"/>
  <c r="C1951" i="18"/>
  <c r="C1371" i="18"/>
  <c r="C3182" i="18"/>
  <c r="D900" i="18"/>
  <c r="B2109" i="18"/>
  <c r="B3517" i="18"/>
  <c r="B1577" i="18"/>
  <c r="B3075" i="18"/>
  <c r="C1388" i="18"/>
  <c r="B3002" i="18"/>
  <c r="C647" i="18"/>
  <c r="B1747" i="18"/>
  <c r="C1278" i="18"/>
  <c r="C1919" i="18"/>
  <c r="C1531" i="18"/>
  <c r="B604" i="18"/>
  <c r="C712" i="18"/>
  <c r="B673" i="18"/>
  <c r="C386" i="18"/>
  <c r="B3253" i="18"/>
  <c r="B2555" i="18"/>
  <c r="D1116" i="18"/>
  <c r="B3185" i="18"/>
  <c r="C2419" i="18"/>
  <c r="B2022" i="18"/>
  <c r="D487" i="18"/>
  <c r="D436" i="18"/>
  <c r="C3478" i="18"/>
  <c r="D1194" i="18"/>
  <c r="B3145" i="18"/>
  <c r="B3437" i="18"/>
  <c r="D633" i="18"/>
  <c r="B1961" i="18"/>
  <c r="C1623" i="18"/>
  <c r="D3658" i="18"/>
  <c r="C1869" i="18"/>
  <c r="C3545" i="18"/>
  <c r="B1544" i="18"/>
  <c r="B2290" i="18"/>
  <c r="B913" i="18"/>
  <c r="B994" i="18"/>
  <c r="B672" i="18"/>
  <c r="B741" i="18"/>
  <c r="C3637" i="18"/>
  <c r="C3296" i="18"/>
  <c r="C3382" i="18"/>
  <c r="C1290" i="18"/>
  <c r="B1924" i="18"/>
  <c r="B1695" i="18"/>
  <c r="C447" i="18"/>
  <c r="C2541" i="18"/>
  <c r="B685" i="18"/>
  <c r="B2848" i="18"/>
  <c r="B654" i="18"/>
  <c r="C2705" i="18"/>
  <c r="B616" i="18"/>
  <c r="B1541" i="18"/>
  <c r="B2117" i="18"/>
  <c r="B3425" i="18"/>
  <c r="C1771" i="18"/>
  <c r="C2129" i="18"/>
  <c r="C511" i="18"/>
  <c r="C3083" i="18"/>
  <c r="C2227" i="18"/>
  <c r="B919" i="18"/>
  <c r="B3297" i="18"/>
  <c r="C3540" i="18"/>
  <c r="C1906" i="18"/>
  <c r="C3428" i="18"/>
  <c r="C1822" i="18"/>
  <c r="B2744" i="18"/>
  <c r="C2358" i="18"/>
  <c r="B2379" i="18"/>
  <c r="B2612" i="18"/>
  <c r="C1931" i="18"/>
  <c r="C2336" i="18"/>
  <c r="B707" i="18"/>
  <c r="C1806" i="18"/>
  <c r="B1534" i="18"/>
  <c r="D907" i="18"/>
  <c r="B2968" i="18"/>
  <c r="C3567" i="18"/>
  <c r="B2635" i="18"/>
  <c r="B2887" i="18"/>
  <c r="B2054" i="18"/>
  <c r="C738" i="18"/>
  <c r="B2955" i="18"/>
  <c r="D1231" i="18"/>
  <c r="B1526" i="18"/>
  <c r="C373" i="18"/>
  <c r="B1553" i="18"/>
  <c r="D425" i="18"/>
  <c r="B1279" i="18"/>
  <c r="C1664" i="18"/>
  <c r="C1450" i="18"/>
  <c r="B1546" i="18"/>
  <c r="D324" i="18"/>
  <c r="B2426" i="18"/>
  <c r="B3305" i="18"/>
  <c r="B2105" i="18"/>
  <c r="B1568" i="18"/>
  <c r="B3597" i="18"/>
  <c r="D1151" i="18"/>
  <c r="B1917" i="18"/>
  <c r="B1941" i="18"/>
  <c r="C1790" i="18"/>
  <c r="D327" i="18"/>
  <c r="C2056" i="18"/>
  <c r="C1714" i="18"/>
  <c r="B760" i="18"/>
  <c r="D984" i="18"/>
  <c r="C1536" i="18"/>
  <c r="B65" i="18"/>
  <c r="C840" i="18"/>
  <c r="D863" i="18"/>
  <c r="B121" i="18"/>
  <c r="C609" i="18"/>
  <c r="C344" i="18"/>
  <c r="C1605" i="18"/>
  <c r="C1380" i="18"/>
  <c r="C435" i="18"/>
  <c r="B972" i="18"/>
  <c r="B1873" i="18"/>
  <c r="C1507" i="18"/>
  <c r="B2971" i="18"/>
  <c r="C1642" i="18"/>
  <c r="B1945" i="18"/>
  <c r="D413" i="18"/>
  <c r="B2941" i="18"/>
  <c r="C2916" i="18"/>
  <c r="C1761" i="18"/>
  <c r="C3232" i="18"/>
  <c r="D765" i="18"/>
  <c r="D503" i="18"/>
  <c r="C2032" i="18"/>
  <c r="C972" i="18"/>
  <c r="B3397" i="18"/>
  <c r="C1541" i="18"/>
  <c r="B3150" i="18"/>
  <c r="C3259" i="18"/>
  <c r="B2399" i="18"/>
  <c r="B1396" i="18"/>
  <c r="B646" i="18"/>
  <c r="D1119" i="18"/>
  <c r="C2581" i="18"/>
  <c r="B2252" i="18"/>
  <c r="C217" i="18"/>
  <c r="B1885" i="18"/>
  <c r="B2056" i="18"/>
  <c r="B3431" i="18"/>
  <c r="D807" i="18"/>
  <c r="D982" i="18"/>
  <c r="B2984" i="18"/>
  <c r="C2700" i="18"/>
  <c r="C2095" i="18"/>
  <c r="D1043" i="18"/>
  <c r="D75" i="18"/>
  <c r="D1173" i="18"/>
  <c r="B1697" i="18"/>
  <c r="B1238" i="18"/>
  <c r="B482" i="18"/>
  <c r="C3360" i="18"/>
  <c r="B1820" i="18"/>
  <c r="C1492" i="18"/>
  <c r="C910" i="18"/>
  <c r="C2025" i="18"/>
  <c r="C1744" i="18"/>
  <c r="B171" i="18"/>
  <c r="C2789" i="18"/>
  <c r="B2847" i="18"/>
  <c r="C1941" i="18"/>
  <c r="C1215" i="18"/>
  <c r="C780" i="18"/>
  <c r="C1981" i="18"/>
  <c r="C1008" i="18"/>
  <c r="C679" i="18"/>
  <c r="B138" i="18"/>
  <c r="C1661" i="18"/>
  <c r="C1547" i="18"/>
  <c r="C60" i="18"/>
  <c r="D857" i="18"/>
  <c r="C360" i="18"/>
  <c r="D274" i="18"/>
  <c r="D602" i="18"/>
  <c r="C345" i="18"/>
  <c r="C3071" i="18"/>
  <c r="D478" i="18"/>
  <c r="D3643" i="18"/>
  <c r="C1343" i="18"/>
  <c r="C3107" i="18"/>
  <c r="B451" i="18"/>
  <c r="C1565" i="18"/>
  <c r="B544" i="18"/>
  <c r="D207" i="18"/>
  <c r="C663" i="18"/>
  <c r="B2201" i="18"/>
  <c r="D838" i="18"/>
  <c r="B270" i="18"/>
  <c r="D588" i="18"/>
  <c r="B2107" i="18"/>
  <c r="B871" i="18"/>
  <c r="B396" i="18"/>
  <c r="B90" i="18"/>
  <c r="C3149" i="18"/>
  <c r="B2371" i="18"/>
  <c r="C1588" i="18"/>
  <c r="C2669" i="18"/>
  <c r="B470" i="18"/>
  <c r="B1511" i="18"/>
  <c r="C262" i="18"/>
  <c r="D1317" i="18"/>
  <c r="C714" i="18"/>
  <c r="C1345" i="18"/>
  <c r="C2563" i="18"/>
  <c r="C3437" i="18"/>
  <c r="D1079" i="18"/>
  <c r="D1011" i="18"/>
  <c r="C235" i="18"/>
  <c r="C1418" i="18"/>
  <c r="D181" i="18"/>
  <c r="B2902" i="18"/>
  <c r="B289" i="18"/>
  <c r="C798" i="18"/>
  <c r="D1273" i="18"/>
  <c r="C2433" i="18"/>
  <c r="B356" i="18"/>
  <c r="B897" i="18"/>
  <c r="C363" i="18"/>
  <c r="C3248" i="18"/>
  <c r="C2380" i="18"/>
  <c r="C1316" i="18"/>
  <c r="C2958" i="18"/>
  <c r="C441" i="18"/>
  <c r="B849" i="18"/>
  <c r="D1266" i="18"/>
  <c r="D285" i="18"/>
  <c r="B1635" i="18"/>
  <c r="C2651" i="18"/>
  <c r="C361" i="18"/>
  <c r="C2094" i="18"/>
  <c r="C1685" i="18"/>
  <c r="C881" i="18"/>
  <c r="C1255" i="18"/>
  <c r="C2612" i="18"/>
  <c r="B1079" i="18"/>
  <c r="B2020" i="18"/>
  <c r="B133" i="18"/>
  <c r="B3666" i="18"/>
  <c r="D462" i="18"/>
  <c r="B1218" i="18"/>
  <c r="B2625" i="18"/>
  <c r="C713" i="18"/>
  <c r="C681" i="18"/>
  <c r="D301" i="18"/>
  <c r="C1864" i="18"/>
  <c r="C2235" i="18"/>
  <c r="B2262" i="18"/>
  <c r="B3515" i="18"/>
  <c r="B878" i="18"/>
  <c r="B1266" i="18"/>
  <c r="B1245" i="18"/>
  <c r="C1399" i="18"/>
  <c r="C2089" i="18"/>
  <c r="C1125" i="18"/>
  <c r="C3276" i="18"/>
  <c r="C3319" i="18"/>
  <c r="C1725" i="18"/>
  <c r="C3476" i="18"/>
  <c r="C1137" i="18"/>
  <c r="D959" i="18"/>
  <c r="B1015" i="18"/>
  <c r="B3276" i="18"/>
  <c r="C3474" i="18"/>
  <c r="B1675" i="18"/>
  <c r="C3549" i="18"/>
  <c r="C1470" i="18"/>
  <c r="B2263" i="18"/>
  <c r="B563" i="18"/>
  <c r="C2376" i="18"/>
  <c r="C66" i="18"/>
  <c r="C3257" i="18"/>
  <c r="B3280" i="18"/>
  <c r="C202" i="18"/>
  <c r="D1057" i="18"/>
  <c r="B449" i="18"/>
  <c r="D406" i="18"/>
  <c r="B452" i="18"/>
  <c r="C3364" i="18"/>
  <c r="B3085" i="18"/>
  <c r="B78" i="18"/>
  <c r="C1870" i="18"/>
  <c r="C2343" i="18"/>
  <c r="C1606" i="18"/>
  <c r="B294" i="18"/>
  <c r="D393" i="18"/>
  <c r="B2091" i="18"/>
  <c r="D682" i="18"/>
  <c r="B1016" i="18"/>
  <c r="D872" i="18"/>
  <c r="C2175" i="18"/>
  <c r="B3340" i="18"/>
  <c r="B2037" i="18"/>
  <c r="C662" i="18"/>
  <c r="B3619" i="18"/>
  <c r="B2995" i="18"/>
  <c r="D589" i="18"/>
  <c r="C3423" i="18"/>
  <c r="B2645" i="18"/>
  <c r="B3298" i="18"/>
  <c r="B3459" i="18"/>
  <c r="B960" i="18"/>
  <c r="C2989" i="18"/>
  <c r="B1903" i="18"/>
  <c r="B890" i="18"/>
  <c r="D363" i="18"/>
  <c r="B1892" i="18"/>
  <c r="C2131" i="18"/>
  <c r="B329" i="18"/>
  <c r="B145" i="18"/>
  <c r="B995" i="18"/>
  <c r="B194" i="18"/>
  <c r="C3370" i="18"/>
  <c r="C3050" i="18"/>
  <c r="B3542" i="18"/>
  <c r="D915" i="18"/>
  <c r="C1463" i="18"/>
  <c r="B1344" i="18"/>
  <c r="D344" i="18"/>
  <c r="B2194" i="18"/>
  <c r="C715" i="18"/>
  <c r="B210" i="18"/>
  <c r="C1651" i="18"/>
  <c r="B240" i="18"/>
  <c r="B1120" i="18"/>
  <c r="C3394" i="18"/>
  <c r="D1125" i="18"/>
  <c r="C1796" i="18"/>
  <c r="B3180" i="18"/>
  <c r="C784" i="18"/>
  <c r="D349" i="18"/>
  <c r="C30" i="18"/>
  <c r="C3148" i="18"/>
  <c r="D1146" i="18"/>
  <c r="B2793" i="18"/>
  <c r="B835" i="18"/>
  <c r="B2136" i="18"/>
  <c r="D246" i="18"/>
  <c r="C1474" i="18"/>
  <c r="C1566" i="18"/>
  <c r="C1225" i="18"/>
  <c r="B1274" i="18"/>
  <c r="B538" i="18"/>
  <c r="C2399" i="18"/>
  <c r="B3216" i="18"/>
  <c r="C1216" i="18"/>
  <c r="B1061" i="18"/>
  <c r="D253" i="18"/>
  <c r="C2884" i="18"/>
  <c r="C1256" i="18"/>
  <c r="C3663" i="18"/>
  <c r="B2198" i="18"/>
  <c r="D298" i="18"/>
  <c r="C984" i="18"/>
  <c r="C430" i="18"/>
  <c r="B1049" i="18"/>
  <c r="C733" i="18"/>
  <c r="D1101" i="18"/>
  <c r="C897" i="18"/>
  <c r="C2038" i="18"/>
  <c r="B497" i="18"/>
  <c r="C801" i="18"/>
  <c r="C1832" i="18"/>
  <c r="B2777" i="18"/>
  <c r="C232" i="18"/>
  <c r="B1787" i="18"/>
  <c r="D1078" i="18"/>
  <c r="D1196" i="18"/>
  <c r="D575" i="18"/>
  <c r="D1098" i="18"/>
  <c r="B2925" i="18"/>
  <c r="B2811" i="18"/>
  <c r="B2725" i="18"/>
  <c r="C1703" i="18"/>
  <c r="C1721" i="18"/>
  <c r="D1068" i="18"/>
  <c r="D351" i="18"/>
  <c r="B2133" i="18"/>
  <c r="C2553" i="18"/>
  <c r="B1339" i="18"/>
  <c r="C3229" i="18"/>
  <c r="B1998" i="18"/>
  <c r="B2115" i="18"/>
  <c r="C2887" i="18"/>
  <c r="C3503" i="18"/>
  <c r="B3621" i="18"/>
  <c r="B906" i="18"/>
  <c r="C436" i="18"/>
  <c r="C185" i="18"/>
  <c r="B135" i="18"/>
  <c r="B1060" i="18"/>
  <c r="C2297" i="18"/>
  <c r="C699" i="18"/>
  <c r="B999" i="18"/>
  <c r="B1953" i="18"/>
  <c r="B99" i="18"/>
  <c r="C334" i="18"/>
  <c r="D1018" i="18"/>
  <c r="C1627" i="18"/>
  <c r="C842" i="18"/>
  <c r="C1384" i="18"/>
  <c r="B3048" i="18"/>
  <c r="B1423" i="18"/>
  <c r="D1260" i="18"/>
  <c r="D67" i="18"/>
  <c r="B216" i="18"/>
  <c r="C858" i="18"/>
  <c r="C1705" i="18"/>
  <c r="B1759" i="18"/>
  <c r="D821" i="18"/>
  <c r="C2151" i="18"/>
  <c r="B69" i="18"/>
  <c r="B1299" i="18"/>
  <c r="C1833" i="18"/>
  <c r="B971" i="18"/>
  <c r="C924" i="18"/>
  <c r="C3090" i="18"/>
  <c r="C1112" i="18"/>
  <c r="C484" i="18"/>
  <c r="B1502" i="18"/>
  <c r="C1468" i="18"/>
  <c r="B1790" i="18"/>
  <c r="D1021" i="18"/>
  <c r="B799" i="18"/>
  <c r="C245" i="18"/>
  <c r="C2490" i="18"/>
  <c r="C424" i="18"/>
  <c r="B9" i="18"/>
  <c r="C896" i="18"/>
  <c r="C2028" i="18"/>
  <c r="B931" i="18"/>
  <c r="C1022" i="18"/>
  <c r="D663" i="18"/>
  <c r="C2660" i="18"/>
  <c r="B2" i="18"/>
  <c r="B226" i="18"/>
  <c r="C2161" i="18"/>
  <c r="B758" i="18"/>
  <c r="D1246" i="18"/>
  <c r="C755" i="18"/>
  <c r="B984" i="18"/>
  <c r="B3000" i="18"/>
  <c r="B1933" i="18"/>
  <c r="B1480" i="18"/>
  <c r="C195" i="18"/>
  <c r="B807" i="18"/>
  <c r="B1066" i="18"/>
  <c r="D757" i="18"/>
  <c r="C2347" i="18"/>
  <c r="C748" i="18"/>
  <c r="C1760" i="18"/>
  <c r="B1762" i="18"/>
  <c r="D1022" i="18"/>
  <c r="B2277" i="18"/>
  <c r="D678" i="18"/>
  <c r="B3605" i="18"/>
  <c r="C992" i="18"/>
  <c r="B260" i="18"/>
  <c r="B1803" i="18"/>
  <c r="B1166" i="18"/>
  <c r="C1272" i="18"/>
  <c r="D737" i="18"/>
  <c r="D1312" i="18"/>
  <c r="C716" i="18"/>
  <c r="B3520" i="18"/>
  <c r="B1220" i="18"/>
  <c r="C429" i="18"/>
  <c r="C2544" i="18"/>
  <c r="B312" i="18"/>
  <c r="C1309" i="18"/>
  <c r="B1966" i="18"/>
  <c r="B190" i="18"/>
  <c r="C768" i="18"/>
  <c r="C1958" i="18"/>
  <c r="C2261" i="18"/>
  <c r="C1652" i="18"/>
  <c r="C2307" i="18"/>
  <c r="B3170" i="18"/>
  <c r="B916" i="18"/>
  <c r="B1341" i="18"/>
  <c r="C2035" i="18"/>
  <c r="B414" i="18"/>
  <c r="D509" i="18"/>
  <c r="B809" i="18"/>
  <c r="C1754" i="18"/>
  <c r="C2200" i="18"/>
  <c r="D1169" i="18"/>
  <c r="C2333" i="18"/>
  <c r="B1003" i="18"/>
  <c r="C3377" i="18"/>
  <c r="D453" i="18"/>
  <c r="C1813" i="18"/>
  <c r="C3648" i="18"/>
  <c r="D370" i="18"/>
  <c r="C3080" i="18"/>
  <c r="B2710" i="18"/>
  <c r="C1646" i="18"/>
  <c r="B2391" i="18"/>
  <c r="B3604" i="18"/>
  <c r="C2796" i="18"/>
  <c r="B2074" i="18"/>
  <c r="D191" i="18"/>
  <c r="D802" i="18"/>
  <c r="B3533" i="18"/>
  <c r="B3111" i="18"/>
  <c r="B600" i="18"/>
  <c r="B1760" i="18"/>
  <c r="C1416" i="18"/>
  <c r="B933" i="18"/>
  <c r="C3086" i="18"/>
  <c r="B2522" i="18"/>
  <c r="B1856" i="18"/>
  <c r="C1326" i="18"/>
  <c r="B2026" i="18"/>
  <c r="B1989" i="18"/>
  <c r="D607" i="18"/>
  <c r="D461" i="18"/>
  <c r="B1169" i="18"/>
  <c r="C719" i="18"/>
  <c r="C3035" i="18"/>
  <c r="B1815" i="18"/>
  <c r="C218" i="18"/>
  <c r="B394" i="18"/>
  <c r="B1164" i="18"/>
  <c r="D1261" i="18"/>
  <c r="B494" i="18"/>
  <c r="C2549" i="18"/>
  <c r="C1751" i="18"/>
  <c r="C1702" i="18"/>
  <c r="B2003" i="18"/>
  <c r="B2434" i="18"/>
  <c r="B1403" i="18"/>
  <c r="B1471" i="18"/>
  <c r="D383" i="18"/>
  <c r="D422" i="18"/>
  <c r="C1788" i="18"/>
  <c r="B682" i="18"/>
  <c r="C3531" i="18"/>
  <c r="B1050" i="18"/>
  <c r="B1474" i="18"/>
  <c r="C1699" i="18"/>
  <c r="C3199" i="18"/>
  <c r="B1253" i="18"/>
  <c r="C2402" i="18"/>
  <c r="C1040" i="18"/>
  <c r="B2857" i="18"/>
  <c r="B3173" i="18"/>
  <c r="B533" i="18"/>
  <c r="C431" i="18"/>
  <c r="C1099" i="18"/>
  <c r="C1444" i="18"/>
  <c r="C3204" i="18"/>
  <c r="B1831" i="18"/>
  <c r="C214" i="18"/>
  <c r="D358" i="18"/>
  <c r="C1358" i="18"/>
  <c r="B14" i="18"/>
  <c r="D381" i="18"/>
  <c r="C1320" i="18"/>
  <c r="B1059" i="18"/>
  <c r="B1202" i="18"/>
  <c r="C937" i="18"/>
  <c r="C588" i="18"/>
  <c r="C1480" i="18"/>
  <c r="C3342" i="18"/>
  <c r="B1623" i="18"/>
  <c r="B1535" i="18"/>
  <c r="C413" i="18"/>
  <c r="C2471" i="18"/>
  <c r="B1224" i="18"/>
  <c r="C884" i="18"/>
  <c r="D1265" i="18"/>
  <c r="C2895" i="18"/>
  <c r="C3347" i="18"/>
  <c r="C620" i="18"/>
  <c r="D263" i="18"/>
  <c r="C3123" i="18"/>
  <c r="C1686" i="18"/>
  <c r="C1055" i="18"/>
  <c r="C2285" i="18"/>
  <c r="D449" i="18"/>
  <c r="B1501" i="18"/>
  <c r="C2104" i="18"/>
  <c r="C1855" i="18"/>
  <c r="C479" i="18"/>
  <c r="C2424" i="18"/>
  <c r="C2078" i="18"/>
  <c r="C1180" i="18"/>
  <c r="B1309" i="18"/>
  <c r="B2903" i="18"/>
  <c r="B2051" i="18"/>
  <c r="B2149" i="18"/>
  <c r="C651" i="18"/>
  <c r="C3500" i="18"/>
  <c r="C391" i="18"/>
  <c r="B2377" i="18"/>
  <c r="B3454" i="18"/>
  <c r="B2619" i="18"/>
  <c r="D241" i="18"/>
  <c r="B435" i="18"/>
  <c r="C2831" i="18"/>
  <c r="C1109" i="18"/>
  <c r="D914" i="18"/>
  <c r="C1511" i="18"/>
  <c r="B2547" i="18"/>
  <c r="B3549" i="18"/>
  <c r="D882" i="18"/>
  <c r="B149" i="18"/>
  <c r="B1845" i="18"/>
  <c r="B1949" i="18"/>
  <c r="B1784" i="18"/>
  <c r="B1493" i="18"/>
  <c r="B1813" i="18"/>
  <c r="B1833" i="18"/>
  <c r="C2903" i="18"/>
  <c r="D3651" i="18"/>
  <c r="B1014" i="18"/>
  <c r="C313" i="18"/>
  <c r="C3497" i="18"/>
  <c r="B1265" i="18"/>
  <c r="C3525" i="18"/>
  <c r="D456" i="18"/>
  <c r="D1010" i="18"/>
  <c r="B1783" i="18"/>
  <c r="C453" i="18"/>
  <c r="B2661" i="18"/>
  <c r="B1013" i="18"/>
  <c r="B571" i="18"/>
  <c r="B1900" i="18"/>
  <c r="C1218" i="18"/>
  <c r="B1805" i="18"/>
  <c r="B980" i="18"/>
  <c r="B3677" i="18"/>
  <c r="B1038" i="18"/>
  <c r="C2011" i="18"/>
  <c r="B1144" i="18"/>
  <c r="B2711" i="18"/>
  <c r="B950" i="18"/>
  <c r="B1378" i="18"/>
  <c r="B2646" i="18"/>
  <c r="D762" i="18"/>
  <c r="B3315" i="18"/>
  <c r="B2596" i="18"/>
  <c r="B3174" i="18"/>
  <c r="B1823" i="18"/>
  <c r="C77" i="18"/>
  <c r="B3685" i="18"/>
  <c r="C1935" i="18"/>
  <c r="B3349" i="18"/>
  <c r="D374" i="18"/>
  <c r="B1271" i="18"/>
  <c r="D934" i="18"/>
  <c r="C675" i="18"/>
  <c r="C1542" i="18"/>
  <c r="B988" i="18"/>
  <c r="B2581" i="18"/>
  <c r="B947" i="18"/>
  <c r="B428" i="18"/>
  <c r="C580" i="18"/>
  <c r="B3507" i="18"/>
  <c r="C2913" i="18"/>
  <c r="B565" i="18"/>
  <c r="B1871" i="18"/>
  <c r="C3432" i="18"/>
  <c r="B1911" i="18"/>
  <c r="C1918" i="18"/>
  <c r="B2946" i="18"/>
  <c r="D416" i="18"/>
  <c r="C1538" i="18"/>
  <c r="C2206" i="18"/>
  <c r="D50" i="18"/>
  <c r="B2470" i="18"/>
  <c r="B378" i="18"/>
  <c r="C1799" i="18"/>
  <c r="C3113" i="18"/>
  <c r="D493" i="18"/>
  <c r="C3401" i="18"/>
  <c r="C475" i="18"/>
  <c r="D252" i="18"/>
  <c r="C2415" i="18"/>
  <c r="B970" i="18"/>
  <c r="C1945" i="18"/>
  <c r="B1305" i="18"/>
  <c r="C284" i="18"/>
  <c r="B1665" i="18"/>
  <c r="B220" i="18"/>
  <c r="C3189" i="18"/>
  <c r="B2025" i="18"/>
  <c r="C1434" i="18"/>
  <c r="B3179" i="18"/>
  <c r="C212" i="18"/>
  <c r="D221" i="18"/>
  <c r="C685" i="18"/>
  <c r="B1188" i="18"/>
  <c r="C945" i="18"/>
  <c r="C423" i="18"/>
  <c r="C746" i="18"/>
  <c r="D839" i="18"/>
  <c r="B1811" i="18"/>
  <c r="C3088" i="18"/>
  <c r="D642" i="18"/>
  <c r="B2407" i="18"/>
  <c r="B768" i="18"/>
  <c r="C629" i="18"/>
  <c r="B1997" i="18"/>
  <c r="B322" i="18"/>
  <c r="B348" i="18"/>
  <c r="C2439" i="18"/>
  <c r="D44" i="18"/>
  <c r="D1131" i="18"/>
  <c r="C2053" i="18"/>
  <c r="C3621" i="18"/>
  <c r="B2820" i="18"/>
  <c r="B155" i="18"/>
  <c r="B2017" i="18"/>
  <c r="C1574" i="18"/>
  <c r="C1794" i="18"/>
  <c r="D198" i="18"/>
  <c r="B335" i="18"/>
  <c r="C3527" i="18"/>
  <c r="D3650" i="18"/>
  <c r="B1367" i="18"/>
  <c r="C1431" i="18"/>
  <c r="B500" i="18"/>
  <c r="D238" i="18"/>
  <c r="C2750" i="18"/>
  <c r="D455" i="18"/>
  <c r="B2328" i="18"/>
  <c r="D505" i="18"/>
  <c r="C1530" i="18"/>
  <c r="C1863" i="18"/>
  <c r="B2220" i="18"/>
  <c r="B1089" i="18"/>
  <c r="C2334" i="18"/>
  <c r="D490" i="18"/>
  <c r="C717" i="18"/>
  <c r="C2023" i="18"/>
  <c r="B444" i="18"/>
  <c r="D1051" i="18"/>
  <c r="B2323" i="18"/>
  <c r="B325" i="18"/>
  <c r="C432" i="18"/>
  <c r="B1711" i="18"/>
  <c r="C3391" i="18"/>
  <c r="D897" i="18"/>
  <c r="B1563" i="18"/>
  <c r="B1663" i="18"/>
  <c r="C1037" i="18"/>
  <c r="B3230" i="18"/>
  <c r="D280" i="18"/>
  <c r="C2015" i="18"/>
  <c r="B1211" i="18"/>
  <c r="C42" i="18"/>
  <c r="B3607" i="18"/>
  <c r="C3372" i="18"/>
  <c r="C1823" i="18"/>
  <c r="C41" i="18"/>
  <c r="D354" i="18"/>
  <c r="B256" i="18"/>
  <c r="D1091" i="18"/>
  <c r="B1778" i="18"/>
  <c r="B912" i="18"/>
  <c r="B2552" i="18"/>
  <c r="C1266" i="18"/>
  <c r="C1942" i="18"/>
  <c r="B727" i="18"/>
  <c r="D690" i="18"/>
  <c r="B2402" i="18"/>
  <c r="B462" i="18"/>
  <c r="C2079" i="18"/>
  <c r="B1579" i="18"/>
  <c r="B2289" i="18"/>
  <c r="C2054" i="18"/>
  <c r="C1711" i="18"/>
  <c r="C2746" i="18"/>
  <c r="B3478" i="18"/>
  <c r="B1012" i="18"/>
  <c r="B1399" i="18"/>
  <c r="B1419" i="18"/>
  <c r="C3395" i="18"/>
  <c r="C2728" i="18"/>
  <c r="D675" i="18"/>
  <c r="C3033" i="18"/>
  <c r="C1687" i="18"/>
  <c r="C3570" i="18"/>
  <c r="B2288" i="18"/>
  <c r="B2188" i="18"/>
  <c r="B299" i="18"/>
  <c r="D758" i="18"/>
  <c r="D35" i="18"/>
  <c r="C2059" i="18"/>
  <c r="B186" i="18"/>
  <c r="B1844" i="18"/>
  <c r="C793" i="18"/>
  <c r="B2100" i="18"/>
  <c r="B1107" i="18"/>
  <c r="D435" i="18"/>
  <c r="C1105" i="18"/>
  <c r="C3613" i="18"/>
  <c r="B1814" i="18"/>
  <c r="B1137" i="18"/>
  <c r="C1568" i="18"/>
  <c r="D812" i="18"/>
  <c r="C2489" i="18"/>
  <c r="C1064" i="18"/>
  <c r="C1194" i="18"/>
  <c r="B3039" i="18"/>
  <c r="C3066" i="18"/>
  <c r="B2351" i="18"/>
  <c r="C2532" i="18"/>
  <c r="D1003" i="18"/>
  <c r="B1323" i="18"/>
  <c r="B29" i="18"/>
  <c r="C2446" i="18"/>
  <c r="B555" i="18"/>
  <c r="B1291" i="18"/>
  <c r="C3224" i="18"/>
  <c r="C1077" i="18"/>
  <c r="C2100" i="18"/>
  <c r="D1180" i="18"/>
  <c r="C407" i="18"/>
  <c r="B891" i="18"/>
  <c r="O1966" i="18"/>
  <c r="B862" i="18"/>
  <c r="D1195" i="18"/>
  <c r="B177" i="18"/>
  <c r="B64" i="18"/>
  <c r="C1713" i="18"/>
  <c r="B174" i="18"/>
  <c r="C1173" i="18"/>
  <c r="B1532" i="18"/>
  <c r="C1134" i="18"/>
  <c r="C2258" i="18"/>
  <c r="B393" i="18"/>
  <c r="B3484" i="18"/>
  <c r="B1609" i="18"/>
  <c r="C251" i="18"/>
  <c r="C3362" i="18"/>
  <c r="B144" i="18"/>
  <c r="B1354" i="18"/>
  <c r="C1980" i="18"/>
  <c r="C477" i="18"/>
  <c r="C1299" i="18"/>
  <c r="B510" i="18"/>
  <c r="D1206" i="18"/>
  <c r="C950" i="18"/>
  <c r="C1132" i="18"/>
  <c r="B1135" i="18"/>
  <c r="C2092" i="18"/>
  <c r="B3595" i="18"/>
  <c r="B229" i="18"/>
  <c r="C1006" i="18"/>
  <c r="B92" i="18"/>
  <c r="C2801" i="18"/>
  <c r="B2840" i="18"/>
  <c r="C1270" i="18"/>
  <c r="B1679" i="18"/>
  <c r="B696" i="18"/>
  <c r="C2875" i="18"/>
  <c r="C2987" i="18"/>
  <c r="B806" i="18"/>
  <c r="D1315" i="18"/>
  <c r="B442" i="18"/>
  <c r="C1894" i="18"/>
  <c r="C861" i="18"/>
  <c r="C403" i="18"/>
  <c r="B1757" i="18"/>
  <c r="B2282" i="18"/>
  <c r="B3222" i="18"/>
  <c r="B1340" i="18"/>
  <c r="C248" i="18"/>
  <c r="C618" i="18"/>
  <c r="C2966" i="18"/>
  <c r="B3260" i="18"/>
  <c r="C832" i="18"/>
  <c r="B313" i="18"/>
  <c r="C2255" i="18"/>
  <c r="B1731" i="18"/>
  <c r="C2616" i="18"/>
  <c r="C743" i="18"/>
  <c r="B2456" i="18"/>
  <c r="D665" i="18"/>
  <c r="B2540" i="18"/>
  <c r="C1567" i="18"/>
  <c r="C186" i="18"/>
  <c r="B1991" i="18"/>
  <c r="C260" i="18"/>
  <c r="B2504" i="18"/>
  <c r="B1789" i="18"/>
  <c r="B2804" i="18"/>
  <c r="C627" i="18"/>
  <c r="C695" i="18"/>
  <c r="C1983" i="18"/>
  <c r="B1326" i="18"/>
  <c r="C3228" i="18"/>
  <c r="C2247" i="18"/>
  <c r="B2688" i="18"/>
  <c r="B861" i="18"/>
  <c r="C2917" i="18"/>
  <c r="C1208" i="18"/>
  <c r="C3227" i="18"/>
  <c r="C1479" i="18"/>
  <c r="B1307" i="18"/>
  <c r="B3037" i="18"/>
  <c r="D881" i="18"/>
  <c r="C357" i="18"/>
  <c r="C3279" i="18"/>
  <c r="D245" i="18"/>
  <c r="B1087" i="18"/>
  <c r="C1852" i="18"/>
  <c r="C1506" i="18"/>
  <c r="C3601" i="18"/>
  <c r="C1308" i="18"/>
  <c r="C2957" i="18"/>
  <c r="C394" i="18"/>
  <c r="C499" i="18"/>
  <c r="C837" i="18"/>
  <c r="B2563" i="18"/>
  <c r="B843" i="18"/>
  <c r="C277" i="18"/>
  <c r="B1476" i="18"/>
  <c r="B1045" i="18"/>
  <c r="C204" i="18"/>
  <c r="C2671" i="18"/>
  <c r="C2031" i="18"/>
  <c r="C582" i="18"/>
  <c r="B814" i="18"/>
  <c r="B2767" i="18"/>
  <c r="B1119" i="18"/>
  <c r="B834" i="18"/>
  <c r="C900" i="18"/>
  <c r="C2475" i="18"/>
  <c r="D329" i="18"/>
  <c r="D1299" i="18"/>
  <c r="D713" i="18"/>
  <c r="D269" i="18"/>
  <c r="B1872" i="18"/>
  <c r="B2601" i="18"/>
  <c r="D814" i="18"/>
  <c r="D1292" i="18"/>
  <c r="D949" i="18"/>
  <c r="B2151" i="18"/>
  <c r="B2930" i="18"/>
  <c r="D632" i="18"/>
  <c r="B3265" i="18"/>
  <c r="B2594" i="18"/>
  <c r="C3632" i="18"/>
  <c r="D965" i="18"/>
  <c r="C322" i="18"/>
  <c r="C1205" i="18"/>
  <c r="B2450" i="18"/>
  <c r="B1413" i="18"/>
  <c r="D195" i="18"/>
  <c r="C3030" i="18"/>
  <c r="C1817" i="18"/>
  <c r="C3009" i="18"/>
  <c r="C472" i="18"/>
  <c r="B3149" i="18"/>
  <c r="C1136" i="18"/>
  <c r="C1031" i="18"/>
  <c r="D291" i="18"/>
  <c r="B716" i="18"/>
  <c r="C2564" i="18"/>
  <c r="B304" i="18"/>
  <c r="C2846" i="18"/>
  <c r="C2609" i="18"/>
  <c r="D926" i="18"/>
  <c r="C2265" i="18"/>
  <c r="D353" i="18"/>
  <c r="B3380" i="18"/>
  <c r="B143" i="18"/>
  <c r="C2854" i="18"/>
  <c r="C616" i="18"/>
  <c r="C466" i="18"/>
  <c r="D480" i="18"/>
  <c r="B362" i="18"/>
  <c r="B993" i="18"/>
  <c r="D74" i="18"/>
  <c r="D1161" i="18"/>
  <c r="C852" i="18"/>
  <c r="B2747" i="18"/>
  <c r="B1270" i="18"/>
  <c r="C906" i="18"/>
  <c r="B917" i="18"/>
  <c r="B2401" i="18"/>
  <c r="B3546" i="18"/>
  <c r="B3099" i="18"/>
  <c r="C1149" i="18"/>
  <c r="D662" i="18"/>
  <c r="B2739" i="18"/>
  <c r="B885" i="18"/>
  <c r="B2122" i="18"/>
  <c r="D1072" i="18"/>
  <c r="C683" i="18"/>
  <c r="B2164" i="18"/>
  <c r="C387" i="18"/>
  <c r="B3182" i="18"/>
  <c r="B2294" i="18"/>
  <c r="B724" i="18"/>
  <c r="C2296" i="18"/>
  <c r="C1589" i="18"/>
  <c r="B8" i="18"/>
  <c r="B2241" i="18"/>
  <c r="B3023" i="18"/>
  <c r="C2626" i="18"/>
  <c r="C2387" i="18"/>
  <c r="D998" i="18"/>
  <c r="B44" i="18"/>
  <c r="C457" i="18"/>
  <c r="C2505" i="18"/>
  <c r="C2818" i="18"/>
  <c r="C305" i="18"/>
  <c r="B2129" i="18"/>
  <c r="B50" i="18"/>
  <c r="B1699" i="18"/>
  <c r="D1166" i="18"/>
  <c r="C2686" i="18"/>
  <c r="C1770" i="18"/>
  <c r="D1039" i="18"/>
  <c r="B1006" i="18"/>
  <c r="B3477" i="18"/>
  <c r="C1612" i="18"/>
  <c r="B2330" i="18"/>
  <c r="D947" i="18"/>
  <c r="C3072" i="18"/>
  <c r="B3270" i="18"/>
  <c r="C1503" i="18"/>
  <c r="D276" i="18"/>
  <c r="C1226" i="18"/>
  <c r="C855" i="18"/>
  <c r="C72" i="18"/>
  <c r="B253" i="18"/>
  <c r="B1203" i="18"/>
  <c r="B3291" i="18"/>
  <c r="B3464" i="18"/>
  <c r="B3308" i="18"/>
  <c r="B468" i="18"/>
  <c r="C1521" i="18"/>
  <c r="B17" i="18"/>
  <c r="D3653" i="18"/>
  <c r="C2809" i="18"/>
  <c r="B825" i="18"/>
  <c r="B1109" i="18"/>
  <c r="B2248" i="18"/>
  <c r="D964" i="18"/>
  <c r="B323" i="18"/>
  <c r="C2300" i="18"/>
  <c r="B2383" i="18"/>
  <c r="B2694" i="18"/>
  <c r="C2268" i="18"/>
  <c r="B1798" i="18"/>
  <c r="C1049" i="18"/>
  <c r="D657" i="18"/>
  <c r="B287" i="18"/>
  <c r="D822" i="18"/>
  <c r="B1070" i="18"/>
  <c r="B1707" i="18"/>
  <c r="D910" i="18"/>
  <c r="C1018" i="18"/>
  <c r="D472" i="18"/>
  <c r="B1078" i="18"/>
  <c r="C1838" i="18"/>
  <c r="B2773" i="18"/>
  <c r="D431" i="18"/>
  <c r="C1827" i="18"/>
  <c r="B1638" i="18"/>
  <c r="B2810" i="18"/>
  <c r="B842" i="18"/>
  <c r="C902" i="18"/>
  <c r="D828" i="18"/>
  <c r="D1191" i="18"/>
  <c r="B2097" i="18"/>
  <c r="D743" i="18"/>
  <c r="C1755" i="18"/>
  <c r="C779" i="18"/>
  <c r="C919" i="18"/>
  <c r="B747" i="18"/>
  <c r="B854" i="18"/>
  <c r="C3415" i="18"/>
  <c r="C1440" i="18"/>
  <c r="C2662" i="18"/>
  <c r="B1351" i="18"/>
  <c r="B147" i="18"/>
  <c r="C3378" i="18"/>
  <c r="C194" i="18"/>
  <c r="B103" i="18"/>
  <c r="B3011" i="18"/>
  <c r="B1143" i="18"/>
  <c r="B3543" i="18"/>
  <c r="C1834" i="18"/>
  <c r="B3612" i="18"/>
  <c r="B1320" i="18"/>
  <c r="B1729" i="18"/>
  <c r="B1830" i="18"/>
  <c r="B2181" i="18"/>
  <c r="C2481" i="18"/>
  <c r="B1959" i="18"/>
  <c r="D895" i="18"/>
  <c r="C2772" i="18"/>
  <c r="C3398" i="18"/>
  <c r="C1696" i="18"/>
  <c r="B756" i="18"/>
  <c r="C2837" i="18"/>
  <c r="C1650" i="18"/>
  <c r="B2024" i="18"/>
  <c r="B2322" i="18"/>
  <c r="C2476" i="18"/>
  <c r="D1023" i="18"/>
  <c r="C1836" i="18"/>
  <c r="B230" i="18"/>
  <c r="B2466" i="18"/>
  <c r="B2365" i="18"/>
  <c r="B3688" i="18"/>
  <c r="B1011" i="18"/>
  <c r="B1484" i="18"/>
  <c r="C3320" i="18"/>
  <c r="B2849" i="18"/>
  <c r="B1472" i="18"/>
  <c r="C721" i="18"/>
  <c r="C1597" i="18"/>
  <c r="B1380" i="18"/>
  <c r="B2444" i="18"/>
  <c r="C935" i="18"/>
  <c r="B3302" i="18"/>
  <c r="C604" i="18"/>
  <c r="C1602" i="18"/>
  <c r="C402" i="18"/>
  <c r="B392" i="18"/>
  <c r="B2410" i="18"/>
  <c r="C1294" i="18"/>
  <c r="B1256" i="18"/>
  <c r="C2462" i="18"/>
  <c r="B1215" i="18"/>
  <c r="B1960" i="18"/>
  <c r="C3435" i="18"/>
  <c r="D318" i="18"/>
  <c r="B3557" i="18"/>
  <c r="C3283" i="18"/>
  <c r="D3662" i="18"/>
  <c r="C3413" i="18"/>
  <c r="B2659" i="18"/>
  <c r="B3269" i="18"/>
  <c r="C2480" i="18"/>
  <c r="B2396" i="18"/>
  <c r="C3489" i="18"/>
  <c r="C3502" i="18"/>
  <c r="C711" i="18"/>
  <c r="D233" i="18"/>
  <c r="C191" i="18"/>
  <c r="C2221" i="18"/>
  <c r="C2968" i="18"/>
  <c r="B2539" i="18"/>
  <c r="B3301" i="18"/>
  <c r="B3640" i="18"/>
  <c r="C2140" i="18"/>
  <c r="B1728" i="18"/>
  <c r="C2027" i="18"/>
  <c r="C2960" i="18"/>
  <c r="B976" i="18"/>
  <c r="C2145" i="18"/>
  <c r="D1159" i="18"/>
  <c r="B1147" i="18"/>
  <c r="C1776" i="18"/>
  <c r="D46" i="18"/>
  <c r="B432" i="18"/>
  <c r="B1363" i="18"/>
  <c r="D290" i="18"/>
  <c r="C2170" i="18"/>
  <c r="C1017" i="18"/>
  <c r="C1540" i="18"/>
  <c r="C1122" i="18"/>
  <c r="C1907" i="18"/>
  <c r="B161" i="18"/>
  <c r="C359" i="18"/>
  <c r="C1989" i="18"/>
  <c r="B465" i="18"/>
  <c r="C742" i="18"/>
  <c r="C3105" i="18"/>
  <c r="C2026" i="18"/>
  <c r="B1673" i="18"/>
  <c r="B1669" i="18"/>
  <c r="B1210" i="18"/>
  <c r="B2157" i="18"/>
  <c r="B1490" i="18"/>
  <c r="C3193" i="18"/>
  <c r="C2788" i="18"/>
  <c r="B257" i="18"/>
  <c r="B1092" i="18"/>
  <c r="D995" i="18"/>
  <c r="C1938" i="18"/>
  <c r="B3148" i="18"/>
  <c r="B1512" i="18"/>
  <c r="B952" i="18"/>
  <c r="D603" i="18"/>
  <c r="C2748" i="18"/>
  <c r="B1302" i="18"/>
  <c r="C470" i="18"/>
  <c r="D1134" i="18"/>
  <c r="C1769" i="18"/>
  <c r="C602" i="18"/>
  <c r="B1129" i="18"/>
  <c r="C674" i="18"/>
  <c r="D866" i="18"/>
  <c r="C1043" i="18"/>
  <c r="C2002" i="18"/>
  <c r="B683" i="18"/>
  <c r="C3263" i="18"/>
  <c r="B3583" i="18"/>
  <c r="B879" i="18"/>
  <c r="C1460" i="18"/>
  <c r="B1802" i="18"/>
  <c r="C1070" i="18"/>
  <c r="C1643" i="18"/>
  <c r="D905" i="18"/>
  <c r="C1341" i="18"/>
  <c r="B3395" i="18"/>
  <c r="C1911" i="18"/>
  <c r="B2214" i="18"/>
  <c r="B391" i="18"/>
  <c r="B898" i="18"/>
  <c r="B1134" i="18"/>
  <c r="C1389" i="18"/>
  <c r="D323" i="18"/>
  <c r="C632" i="18"/>
  <c r="C2679" i="18"/>
  <c r="B2163" i="18"/>
  <c r="B3631" i="18"/>
  <c r="C2289" i="18"/>
  <c r="C3077" i="18"/>
  <c r="B630" i="18"/>
  <c r="B1921" i="18"/>
  <c r="C433" i="18"/>
  <c r="B2912" i="18"/>
  <c r="C293" i="18"/>
  <c r="C1123" i="18"/>
  <c r="D1237" i="18"/>
  <c r="B576" i="18"/>
  <c r="D79" i="18"/>
  <c r="C1432" i="18"/>
  <c r="C3488" i="18"/>
  <c r="B2373" i="18"/>
  <c r="D771" i="18"/>
  <c r="D624" i="18"/>
  <c r="B2672" i="18"/>
  <c r="D613" i="18"/>
  <c r="C1439" i="18"/>
  <c r="B207" i="18"/>
  <c r="C1284" i="18"/>
  <c r="B228" i="18"/>
  <c r="B1195" i="18"/>
  <c r="C2860" i="18"/>
  <c r="C1639" i="18"/>
  <c r="C1494" i="18"/>
  <c r="B52" i="18"/>
  <c r="B2789" i="18"/>
  <c r="C2364" i="18"/>
  <c r="B248" i="18"/>
  <c r="C3317" i="18"/>
  <c r="B2233" i="18"/>
  <c r="B2969" i="18"/>
  <c r="B3601" i="18"/>
  <c r="C1402" i="18"/>
  <c r="B125" i="18"/>
  <c r="B3674" i="18"/>
  <c r="B2145" i="18"/>
  <c r="C1074" i="18"/>
  <c r="C1635" i="18"/>
  <c r="B484" i="18"/>
  <c r="C2498" i="18"/>
  <c r="C2355" i="18"/>
  <c r="C395" i="18"/>
  <c r="C1853" i="18"/>
  <c r="C2014" i="18"/>
  <c r="C2941" i="18"/>
  <c r="D711" i="18"/>
  <c r="B1069" i="18"/>
  <c r="D232" i="18"/>
  <c r="C1108" i="18"/>
  <c r="D1136" i="18"/>
  <c r="C1673" i="18"/>
  <c r="C2468" i="18"/>
  <c r="C1803" i="18"/>
  <c r="D237" i="18"/>
  <c r="D598" i="18"/>
  <c r="B1150" i="18"/>
  <c r="D365" i="18"/>
  <c r="C78" i="18"/>
  <c r="B942" i="18"/>
  <c r="B3096" i="18"/>
  <c r="C1558" i="18"/>
  <c r="B2101" i="18"/>
  <c r="B798" i="18"/>
  <c r="C1367" i="18"/>
  <c r="C3264" i="18"/>
  <c r="C1048" i="18"/>
  <c r="B1837" i="18"/>
  <c r="C587" i="18"/>
  <c r="C367" i="18"/>
  <c r="D742" i="18"/>
  <c r="D63" i="18"/>
  <c r="B1381" i="18"/>
  <c r="C2337" i="18"/>
  <c r="C597" i="18"/>
  <c r="B761" i="18"/>
  <c r="B1841" i="18"/>
  <c r="C1970" i="18"/>
  <c r="C923" i="18"/>
  <c r="C640" i="18"/>
  <c r="C2306" i="18"/>
  <c r="C2778" i="18"/>
  <c r="B2916" i="18"/>
  <c r="B3293" i="18"/>
  <c r="B776" i="18"/>
  <c r="B3479" i="18"/>
  <c r="D885" i="18"/>
  <c r="C973" i="18"/>
  <c r="C2290" i="18"/>
  <c r="B2050" i="18"/>
  <c r="C938" i="18"/>
  <c r="D671" i="18"/>
  <c r="D727" i="18"/>
  <c r="B1819" i="18"/>
  <c r="B2370" i="18"/>
  <c r="B3208" i="18"/>
  <c r="C1115" i="18"/>
  <c r="D265" i="18"/>
  <c r="C975" i="18"/>
  <c r="B2859" i="18"/>
  <c r="C254" i="18"/>
  <c r="C2152" i="18"/>
  <c r="C3291" i="18"/>
  <c r="B2677" i="18"/>
  <c r="D224" i="18"/>
  <c r="D750" i="18"/>
  <c r="D1037" i="18"/>
  <c r="C1670" i="18"/>
  <c r="C297" i="18"/>
  <c r="C3559" i="18"/>
  <c r="B1018" i="18"/>
  <c r="C724" i="18"/>
  <c r="B1976" i="18"/>
  <c r="C3130" i="18"/>
  <c r="D32" i="18"/>
  <c r="C2658" i="18"/>
  <c r="B1353" i="18"/>
  <c r="C1373" i="18"/>
  <c r="B1995" i="18"/>
  <c r="D362" i="18"/>
  <c r="C3057" i="18"/>
  <c r="D956" i="18"/>
  <c r="D1230" i="18"/>
  <c r="C2082" i="18"/>
  <c r="D759" i="18"/>
  <c r="B2318" i="18"/>
  <c r="B3242" i="18"/>
  <c r="B2083" i="18"/>
  <c r="C1537" i="18"/>
  <c r="B3061" i="18"/>
  <c r="D604" i="18"/>
  <c r="C2341" i="18"/>
  <c r="B3545" i="18"/>
  <c r="C1161" i="18"/>
  <c r="B2175" i="18"/>
  <c r="D919" i="18"/>
  <c r="C3586" i="18"/>
  <c r="D1147" i="18"/>
  <c r="D952" i="18"/>
  <c r="B3671" i="18"/>
  <c r="C1395" i="18"/>
  <c r="B13" i="18"/>
  <c r="D761" i="18"/>
  <c r="D1036" i="18"/>
  <c r="B831" i="18"/>
  <c r="C1912" i="18"/>
  <c r="C3565" i="18"/>
  <c r="C1011" i="18"/>
  <c r="C931" i="18"/>
  <c r="B1895" i="18"/>
  <c r="B2745" i="18"/>
  <c r="B1919" i="18"/>
  <c r="C356" i="18"/>
  <c r="D1001" i="18"/>
  <c r="C3236" i="18"/>
  <c r="C3322" i="18"/>
  <c r="C817" i="18"/>
  <c r="C1849" i="18"/>
  <c r="B529" i="18"/>
  <c r="B2818" i="18"/>
  <c r="D813" i="18"/>
  <c r="D968" i="18"/>
  <c r="D1314" i="18"/>
  <c r="B1807" i="18"/>
  <c r="B346" i="18"/>
  <c r="B2270" i="18"/>
  <c r="D730" i="18"/>
  <c r="B338" i="18"/>
  <c r="B2750" i="18"/>
  <c r="D775" i="18"/>
  <c r="C729" i="18"/>
  <c r="C2770" i="18"/>
  <c r="C3645" i="18"/>
  <c r="C2751" i="18"/>
  <c r="B1094" i="18"/>
  <c r="B1304" i="18"/>
  <c r="C1490" i="18"/>
  <c r="C2780" i="18"/>
  <c r="D489" i="18"/>
  <c r="B2502" i="18"/>
  <c r="C2799" i="18"/>
  <c r="C1038" i="18"/>
  <c r="D954" i="18"/>
  <c r="D1109" i="18"/>
  <c r="D580" i="18"/>
  <c r="B802" i="18"/>
  <c r="D335" i="18"/>
  <c r="D491" i="18"/>
  <c r="B1754" i="18"/>
  <c r="C2874" i="18"/>
  <c r="C408" i="18"/>
  <c r="D65" i="18"/>
  <c r="B2423" i="18"/>
  <c r="B2628" i="18"/>
  <c r="B3461" i="18"/>
  <c r="B2831" i="18"/>
  <c r="D976" i="18"/>
  <c r="B1225" i="18"/>
  <c r="B411" i="18"/>
  <c r="C1913" i="18"/>
  <c r="C3353" i="18"/>
  <c r="C1811" i="18"/>
  <c r="B1435" i="18"/>
  <c r="B1198" i="18"/>
  <c r="C203" i="18"/>
  <c r="B785" i="18"/>
  <c r="B327" i="18"/>
  <c r="C2190" i="18"/>
  <c r="B3001" i="18"/>
  <c r="D609" i="18"/>
  <c r="B1461" i="18"/>
  <c r="B3102" i="18"/>
  <c r="B1288" i="18"/>
  <c r="C2994" i="18"/>
  <c r="C286" i="18"/>
  <c r="B1077" i="18"/>
  <c r="C3013" i="18"/>
  <c r="C1862" i="18"/>
  <c r="B2103" i="18"/>
  <c r="B2368" i="18"/>
  <c r="B1629" i="18"/>
  <c r="C1561" i="18"/>
  <c r="B752" i="18"/>
  <c r="C1145" i="18"/>
  <c r="D610" i="18"/>
  <c r="C3098" i="18"/>
  <c r="B1159" i="18"/>
  <c r="C439" i="18"/>
  <c r="D791" i="18"/>
  <c r="D76" i="18"/>
  <c r="B183" i="18"/>
  <c r="C577" i="18"/>
  <c r="B1551" i="18"/>
  <c r="C1065" i="18"/>
  <c r="D197" i="18"/>
  <c r="D1284" i="18"/>
  <c r="C2664" i="18"/>
  <c r="B599" i="18"/>
  <c r="B657" i="18"/>
  <c r="D187" i="18"/>
  <c r="C694" i="18"/>
  <c r="C3203" i="18"/>
  <c r="C871" i="18"/>
  <c r="B70" i="18"/>
  <c r="B1352" i="18"/>
  <c r="B1478" i="18"/>
  <c r="C1887" i="18"/>
  <c r="C37" i="18"/>
  <c r="B2343" i="18"/>
  <c r="D892" i="18"/>
  <c r="D1049" i="18"/>
  <c r="C2988" i="18"/>
  <c r="B1598" i="18"/>
  <c r="C1504" i="18"/>
  <c r="D202" i="18"/>
  <c r="D799" i="18"/>
  <c r="C188" i="18"/>
  <c r="B1768" i="18"/>
  <c r="B3047" i="18"/>
  <c r="B45" i="18"/>
  <c r="B2551" i="18"/>
  <c r="B1636" i="18"/>
  <c r="D834" i="18"/>
  <c r="C1996" i="18"/>
  <c r="C201" i="18"/>
  <c r="B1358" i="18"/>
  <c r="B1694" i="18"/>
  <c r="B1287" i="18"/>
  <c r="C1010" i="18"/>
  <c r="D668" i="18"/>
  <c r="D1123" i="18"/>
  <c r="C948" i="18"/>
  <c r="C2375" i="18"/>
  <c r="C608" i="18"/>
  <c r="C3512" i="18"/>
  <c r="D398" i="18"/>
  <c r="C2207" i="18"/>
  <c r="D778" i="18"/>
  <c r="C1051" i="18"/>
  <c r="C3316" i="18"/>
  <c r="B3606" i="18"/>
  <c r="B1843" i="18"/>
  <c r="B191" i="18"/>
  <c r="C925" i="18"/>
  <c r="C799" i="18"/>
  <c r="C850" i="18"/>
  <c r="B1411" i="18"/>
  <c r="C3233" i="18"/>
  <c r="B1462" i="18"/>
  <c r="B2669" i="18"/>
  <c r="C3295" i="18"/>
  <c r="B3687" i="18"/>
  <c r="B2896" i="18"/>
  <c r="B113" i="18"/>
  <c r="B2331" i="18"/>
  <c r="C1802" i="18"/>
  <c r="B956" i="18"/>
  <c r="B536" i="18"/>
  <c r="C1111" i="18"/>
  <c r="D942" i="18"/>
  <c r="D739" i="18"/>
  <c r="C3431" i="18"/>
  <c r="C2870" i="18"/>
  <c r="B3004" i="18"/>
  <c r="B1162" i="18"/>
  <c r="C2043" i="18"/>
  <c r="B2359" i="18"/>
  <c r="B670" i="18"/>
  <c r="D1105" i="18"/>
  <c r="C750" i="18"/>
  <c r="B3193" i="18"/>
  <c r="C2680" i="18"/>
  <c r="C824" i="18"/>
  <c r="B282" i="18"/>
  <c r="B1186" i="18"/>
  <c r="B3422" i="18"/>
  <c r="C3522" i="18"/>
  <c r="B302" i="18"/>
  <c r="C2298" i="18"/>
  <c r="C3366" i="18"/>
  <c r="B416" i="18"/>
  <c r="B2652" i="18"/>
  <c r="D502" i="18"/>
  <c r="C1268" i="18"/>
  <c r="C1129" i="18"/>
  <c r="B1398" i="18"/>
  <c r="C1135" i="18"/>
  <c r="D231" i="18"/>
  <c r="C265" i="18"/>
  <c r="B2801" i="18"/>
  <c r="C1680" i="18"/>
  <c r="D946" i="18"/>
  <c r="D283" i="18"/>
  <c r="B1550" i="18"/>
  <c r="C208" i="18"/>
  <c r="B870" i="18"/>
  <c r="D753" i="18"/>
  <c r="C62" i="18"/>
  <c r="C658" i="18"/>
  <c r="C1722" i="18"/>
  <c r="C3507" i="18"/>
  <c r="C224" i="18"/>
  <c r="D716" i="18"/>
  <c r="B2274" i="18"/>
  <c r="C1405" i="18"/>
  <c r="B2052" i="18"/>
  <c r="B1674" i="18"/>
  <c r="C928" i="18"/>
  <c r="C2629" i="18"/>
  <c r="B2176" i="18"/>
  <c r="C486" i="18"/>
  <c r="B268" i="18"/>
  <c r="B1082" i="18"/>
  <c r="C2009" i="18"/>
  <c r="C1949" i="18"/>
  <c r="B1192" i="18"/>
  <c r="D898" i="18"/>
  <c r="B2031" i="18"/>
  <c r="B1010" i="18"/>
  <c r="B1982" i="18"/>
  <c r="B263" i="18"/>
  <c r="C244" i="18"/>
  <c r="C3517" i="18"/>
  <c r="B1347" i="18"/>
  <c r="B607" i="18"/>
  <c r="C1281" i="18"/>
  <c r="C1354" i="18"/>
  <c r="D1002" i="18"/>
  <c r="D689" i="18"/>
  <c r="B166" i="18"/>
  <c r="D1081" i="18"/>
  <c r="B1554" i="18"/>
  <c r="D510" i="18"/>
  <c r="B1174" i="18"/>
  <c r="B1869" i="18"/>
  <c r="B2156" i="18"/>
  <c r="C775" i="18"/>
  <c r="B830" i="18"/>
  <c r="C2990" i="18"/>
  <c r="B708" i="18"/>
  <c r="B2357" i="18"/>
  <c r="C1960" i="18"/>
  <c r="B1536" i="18"/>
  <c r="B689" i="18"/>
  <c r="C405" i="18"/>
  <c r="C2644" i="18"/>
  <c r="C808" i="18"/>
  <c r="C1841" i="18"/>
  <c r="B384" i="18"/>
  <c r="C1943" i="18"/>
  <c r="B929" i="18"/>
  <c r="B199" i="18"/>
  <c r="C1382" i="18"/>
  <c r="B2796" i="18"/>
  <c r="D388" i="18"/>
  <c r="C2034" i="18"/>
  <c r="B856" i="18"/>
  <c r="C48" i="18"/>
  <c r="B3426" i="18"/>
  <c r="C1331" i="18"/>
  <c r="B873" i="18"/>
  <c r="B1359" i="18"/>
  <c r="B3188" i="18"/>
  <c r="B157" i="18"/>
  <c r="C599" i="18"/>
  <c r="C2802" i="18"/>
  <c r="B316" i="18"/>
  <c r="B2312" i="18"/>
  <c r="C1139" i="18"/>
  <c r="B1046" i="18"/>
  <c r="B883" i="18"/>
  <c r="C2061" i="18"/>
  <c r="B945" i="18"/>
  <c r="D314" i="18"/>
  <c r="C180" i="18"/>
  <c r="B1337" i="18"/>
  <c r="C2447" i="18"/>
  <c r="C1634" i="18"/>
  <c r="D656" i="18"/>
  <c r="B667" i="18"/>
  <c r="C178" i="18"/>
  <c r="C603" i="18"/>
  <c r="B2894" i="18"/>
  <c r="C701" i="18"/>
  <c r="D718" i="18"/>
  <c r="C326" i="18"/>
  <c r="B1379" i="18"/>
  <c r="B95" i="18"/>
  <c r="C2813" i="18"/>
  <c r="C1590" i="18"/>
  <c r="C2193" i="18"/>
  <c r="B986" i="18"/>
  <c r="B1007" i="18"/>
  <c r="D966" i="18"/>
  <c r="C335" i="18"/>
  <c r="B796" i="18"/>
  <c r="B1184" i="18"/>
  <c r="B509" i="18"/>
  <c r="D715" i="18"/>
  <c r="B893" i="18"/>
  <c r="C2533" i="18"/>
  <c r="C673" i="18"/>
  <c r="B1887" i="18"/>
  <c r="B1559" i="18"/>
  <c r="C573" i="18"/>
  <c r="C3501" i="18"/>
  <c r="B3069" i="18"/>
  <c r="C1772" i="18"/>
  <c r="C240" i="18"/>
  <c r="B2060" i="18"/>
  <c r="B1319" i="18"/>
  <c r="C1638" i="18"/>
  <c r="C1804" i="18"/>
  <c r="B1785" i="18"/>
  <c r="D385" i="18"/>
  <c r="D441" i="18"/>
  <c r="C1564" i="18"/>
  <c r="B1681" i="18"/>
  <c r="B1189" i="18"/>
  <c r="B1557" i="18"/>
  <c r="B493" i="18"/>
  <c r="C1148" i="18"/>
  <c r="C759" i="18"/>
  <c r="C1106" i="18"/>
  <c r="D316" i="18"/>
  <c r="C1056" i="18"/>
  <c r="C57" i="18"/>
  <c r="D795" i="18"/>
  <c r="C745" i="18"/>
  <c r="C1745" i="18"/>
  <c r="B354" i="18"/>
  <c r="C427" i="18"/>
  <c r="C645" i="18"/>
  <c r="B2760" i="18"/>
  <c r="B628" i="18"/>
  <c r="D760" i="18"/>
  <c r="C3321" i="18"/>
  <c r="C2371" i="18"/>
  <c r="B3588" i="18"/>
  <c r="B11" i="18"/>
  <c r="B838" i="18"/>
  <c r="C2613" i="18"/>
  <c r="B1101" i="18"/>
  <c r="D1250" i="18"/>
  <c r="C1764" i="18"/>
  <c r="C3619" i="18"/>
  <c r="B1449" i="18"/>
  <c r="B185" i="18"/>
  <c r="C199" i="18"/>
  <c r="C2478" i="18"/>
  <c r="C963" i="18"/>
  <c r="D1031" i="18"/>
  <c r="C269" i="18"/>
  <c r="B479" i="18"/>
  <c r="D37" i="18"/>
  <c r="B1093" i="18"/>
  <c r="C189" i="18"/>
  <c r="C1933" i="18"/>
  <c r="D1254" i="18"/>
  <c r="C328" i="18"/>
  <c r="B2228" i="18"/>
  <c r="C319" i="18"/>
  <c r="B271" i="18"/>
  <c r="C617" i="18"/>
  <c r="D958" i="18"/>
  <c r="B19" i="18"/>
  <c r="B1593" i="18"/>
  <c r="D242" i="18"/>
  <c r="B3108" i="18"/>
  <c r="C1386" i="18"/>
  <c r="C3515" i="18"/>
  <c r="B1075" i="18"/>
  <c r="D485" i="18"/>
  <c r="C3207" i="18"/>
  <c r="C1785" i="18"/>
  <c r="C921" i="18"/>
  <c r="B2898" i="18"/>
  <c r="D755" i="18"/>
  <c r="D286" i="18"/>
  <c r="C314" i="18"/>
  <c r="D927" i="18"/>
  <c r="C3170" i="18"/>
  <c r="C2464" i="18"/>
  <c r="D394" i="18"/>
  <c r="C2540" i="18"/>
  <c r="B3694" i="18"/>
  <c r="C46" i="18"/>
  <c r="B192" i="18"/>
  <c r="C1617" i="18"/>
  <c r="C727" i="18"/>
  <c r="D475" i="18"/>
  <c r="B3131" i="18"/>
  <c r="C1103" i="18"/>
  <c r="C2287" i="18"/>
  <c r="C769" i="18"/>
  <c r="B2043" i="18"/>
  <c r="B1031" i="18"/>
  <c r="C3310" i="18"/>
  <c r="B1508" i="18"/>
  <c r="C2084" i="18"/>
  <c r="B1051" i="18"/>
  <c r="D497" i="18"/>
  <c r="C2794" i="18"/>
  <c r="D426" i="18"/>
  <c r="B478" i="18"/>
  <c r="B38" i="18"/>
  <c r="B3330" i="18"/>
  <c r="C1131" i="18"/>
  <c r="D272" i="18"/>
  <c r="B1414" i="18"/>
  <c r="B1" i="18"/>
  <c r="D387" i="18"/>
  <c r="D1199" i="18"/>
  <c r="D194" i="18"/>
  <c r="D669" i="18"/>
  <c r="C1681" i="18"/>
  <c r="B3369" i="18"/>
  <c r="D1248" i="18"/>
  <c r="C2469" i="18"/>
  <c r="C1221" i="18"/>
  <c r="D1307" i="18"/>
  <c r="D262" i="18"/>
  <c r="B425" i="18"/>
  <c r="C1728" i="18"/>
  <c r="D823" i="18"/>
  <c r="C2550" i="18"/>
  <c r="B1613" i="18"/>
  <c r="B1586" i="18"/>
  <c r="B2257" i="18"/>
  <c r="C1184" i="18"/>
  <c r="B1282" i="18"/>
  <c r="C3658" i="18"/>
  <c r="C3046" i="18"/>
  <c r="C1523" i="18"/>
  <c r="C1649" i="18"/>
  <c r="B2095" i="18"/>
  <c r="D347" i="18"/>
  <c r="D448" i="18"/>
  <c r="C79" i="18"/>
  <c r="C1296" i="18"/>
  <c r="B2914" i="18"/>
  <c r="C3635" i="18"/>
  <c r="B2197" i="18"/>
  <c r="C3329" i="18"/>
  <c r="B310" i="18"/>
  <c r="C1336" i="18"/>
  <c r="B2363" i="18"/>
  <c r="D623" i="18"/>
  <c r="C2093" i="18"/>
  <c r="B1834" i="18"/>
  <c r="C1098" i="18"/>
  <c r="D479" i="18"/>
  <c r="C636" i="18"/>
  <c r="C934" i="18"/>
  <c r="C1668" i="18"/>
  <c r="B698" i="18"/>
  <c r="C929" i="18"/>
  <c r="B643" i="18"/>
  <c r="D305" i="18"/>
  <c r="C2323" i="18"/>
  <c r="B3524" i="18"/>
  <c r="C330" i="18"/>
  <c r="C2357" i="18"/>
  <c r="C1220" i="18"/>
  <c r="B2460" i="18"/>
  <c r="B1539" i="18"/>
  <c r="B213" i="18"/>
  <c r="B1940" i="18"/>
  <c r="B181" i="18"/>
  <c r="C1940" i="18"/>
  <c r="B1708" i="18"/>
  <c r="C3340" i="18"/>
  <c r="B420" i="18"/>
  <c r="B2560" i="18"/>
  <c r="C666" i="18"/>
  <c r="B467" i="18"/>
  <c r="B343" i="18"/>
  <c r="C1359" i="18"/>
  <c r="C2763" i="18"/>
  <c r="D320" i="18"/>
  <c r="B2640" i="18"/>
  <c r="B551" i="18"/>
  <c r="C932" i="18"/>
  <c r="C595" i="18"/>
  <c r="C866" i="18"/>
  <c r="C2484" i="18"/>
  <c r="D800" i="18"/>
  <c r="B2562" i="18"/>
  <c r="B531" i="18"/>
  <c r="B2412" i="18"/>
  <c r="C1392" i="18"/>
  <c r="B2446" i="18"/>
  <c r="C977" i="18"/>
  <c r="C2216" i="18"/>
  <c r="C806" i="18"/>
  <c r="C397" i="18"/>
  <c r="B73" i="18"/>
  <c r="B1308" i="18"/>
  <c r="C1819" i="18"/>
  <c r="D714" i="18"/>
  <c r="D56" i="18"/>
  <c r="C2738" i="18"/>
  <c r="C1731" i="18"/>
  <c r="C1346" i="18"/>
  <c r="B1723" i="18"/>
  <c r="B1113" i="18"/>
  <c r="B1923" i="18"/>
  <c r="D646" i="18"/>
  <c r="B773" i="18"/>
  <c r="B1773" i="18"/>
  <c r="B1260" i="18"/>
  <c r="B702" i="18"/>
  <c r="D70" i="18"/>
  <c r="C1998" i="18"/>
  <c r="B974" i="18"/>
  <c r="C2280" i="18"/>
  <c r="C270" i="18"/>
  <c r="C1510" i="18"/>
  <c r="B1647" i="18"/>
  <c r="C581" i="18"/>
  <c r="B679" i="18"/>
  <c r="C1775" i="18"/>
  <c r="C3510" i="18"/>
  <c r="D210" i="18"/>
  <c r="C3286" i="18"/>
  <c r="D1168" i="18"/>
  <c r="C990" i="18"/>
  <c r="C456" i="18"/>
  <c r="D300" i="18"/>
  <c r="B188" i="18"/>
  <c r="D824" i="18"/>
  <c r="B640" i="18"/>
  <c r="C3443" i="18"/>
  <c r="B3008" i="18"/>
  <c r="B495" i="18"/>
  <c r="C36" i="18"/>
  <c r="C1155" i="18"/>
  <c r="B375" i="18"/>
  <c r="B1158" i="18"/>
  <c r="C1608" i="18"/>
  <c r="C3327" i="18"/>
  <c r="B24" i="18"/>
  <c r="C691" i="18"/>
  <c r="B1529" i="18"/>
  <c r="B318" i="18"/>
  <c r="C1391" i="18"/>
  <c r="D402" i="18"/>
  <c r="D1234" i="18"/>
  <c r="B3094" i="18"/>
  <c r="C3022" i="18"/>
  <c r="D876" i="18"/>
  <c r="B3476" i="18"/>
  <c r="C1922" i="18"/>
  <c r="C396" i="18"/>
  <c r="B3610" i="18"/>
  <c r="B1692" i="18"/>
  <c r="C1551" i="18"/>
  <c r="C2187" i="18"/>
  <c r="C731" i="18"/>
  <c r="D1006" i="18"/>
  <c r="B1205" i="18"/>
  <c r="B992" i="18"/>
  <c r="C238" i="18"/>
  <c r="B746" i="18"/>
  <c r="D619" i="18"/>
  <c r="B2253" i="18"/>
  <c r="B641" i="18"/>
  <c r="D386" i="18"/>
  <c r="D933" i="18"/>
  <c r="D256" i="18"/>
  <c r="B1740" i="18"/>
  <c r="D709" i="18"/>
  <c r="D1025" i="18"/>
  <c r="D357" i="18"/>
  <c r="B921" i="18"/>
  <c r="B1346" i="18"/>
  <c r="C73" i="18"/>
  <c r="B1682" i="18"/>
  <c r="B1726" i="18"/>
  <c r="B505" i="18"/>
  <c r="D672" i="18"/>
  <c r="C74" i="18"/>
  <c r="B15" i="18"/>
  <c r="D1301" i="18"/>
  <c r="B2454" i="18"/>
  <c r="B3691" i="18"/>
  <c r="C986" i="18"/>
  <c r="C802" i="18"/>
  <c r="D1276" i="18"/>
  <c r="D706" i="18"/>
  <c r="C2847" i="18"/>
  <c r="D601" i="18"/>
  <c r="D1225" i="18"/>
  <c r="C890" i="18"/>
  <c r="C1152" i="18"/>
  <c r="D687" i="18"/>
  <c r="C3487" i="18"/>
  <c r="C3655" i="18"/>
  <c r="D912" i="18"/>
  <c r="C351" i="18"/>
  <c r="B464" i="18"/>
  <c r="B1097" i="18"/>
  <c r="B1091" i="18"/>
  <c r="C381" i="18"/>
  <c r="B1751" i="18"/>
  <c r="B2781" i="18"/>
  <c r="B1468" i="18"/>
  <c r="D400" i="18"/>
  <c r="B1386" i="18"/>
  <c r="D777" i="18"/>
  <c r="B1442" i="18"/>
  <c r="B16" i="18"/>
  <c r="D1033" i="18"/>
  <c r="B2495" i="18"/>
  <c r="C736" i="18"/>
  <c r="B1145" i="18"/>
  <c r="D1226" i="18"/>
  <c r="B624" i="18"/>
  <c r="C2438" i="18"/>
  <c r="C1306" i="18"/>
  <c r="C1977" i="18"/>
  <c r="C256" i="18"/>
  <c r="D1281" i="18"/>
  <c r="B68" i="18"/>
  <c r="D653" i="18"/>
  <c r="B2488" i="18"/>
  <c r="B961" i="18"/>
  <c r="B882" i="18"/>
  <c r="B1349" i="18"/>
  <c r="C70" i="18"/>
  <c r="B1818" i="18"/>
  <c r="B1026" i="18"/>
  <c r="C1577" i="18"/>
  <c r="D869" i="18"/>
  <c r="C3389" i="18"/>
  <c r="D594" i="18"/>
  <c r="C2656" i="18"/>
  <c r="C280" i="18"/>
  <c r="C1310" i="18"/>
  <c r="B1153" i="18"/>
  <c r="B2529" i="18"/>
  <c r="C3097" i="18"/>
  <c r="B2756" i="18"/>
  <c r="B2797" i="18"/>
  <c r="B617" i="18"/>
  <c r="C1261" i="18"/>
  <c r="B1199" i="18"/>
  <c r="D372" i="18"/>
  <c r="C300" i="18"/>
  <c r="C1937" i="18"/>
  <c r="C372" i="18"/>
  <c r="D649" i="18"/>
  <c r="D851" i="18"/>
  <c r="D574" i="18"/>
  <c r="B1296" i="18"/>
  <c r="B1543" i="18"/>
  <c r="B706" i="18"/>
  <c r="C3627" i="18"/>
  <c r="B1071" i="18"/>
  <c r="D1201" i="18"/>
  <c r="B1605" i="18"/>
  <c r="D1306" i="18"/>
  <c r="B1452" i="18"/>
  <c r="D1087" i="18"/>
  <c r="B1836" i="18"/>
  <c r="C1028" i="18"/>
  <c r="B580" i="18"/>
  <c r="B2670" i="18"/>
  <c r="C1780" i="18"/>
  <c r="C656" i="18"/>
  <c r="C1082" i="18"/>
  <c r="B3680" i="18"/>
  <c r="D648" i="18"/>
  <c r="C2717" i="18"/>
  <c r="C601" i="18"/>
  <c r="C901" i="18"/>
  <c r="B297" i="18"/>
  <c r="B81" i="18"/>
  <c r="B233" i="18"/>
  <c r="C704" i="18"/>
  <c r="B894" i="18"/>
  <c r="D767" i="18"/>
  <c r="C1455" i="18"/>
  <c r="C1700" i="18"/>
  <c r="B350" i="18"/>
  <c r="D576" i="18"/>
  <c r="D1154" i="18"/>
  <c r="C1559" i="18"/>
  <c r="C1753" i="18"/>
  <c r="B42" i="18"/>
  <c r="C2786" i="18"/>
  <c r="B431" i="18"/>
  <c r="C659" i="18"/>
  <c r="B361" i="18"/>
  <c r="B2276" i="18"/>
  <c r="C347" i="18"/>
  <c r="C1924" i="18"/>
  <c r="C69" i="18"/>
  <c r="C2905" i="18"/>
  <c r="C290" i="18"/>
  <c r="B827" i="18"/>
  <c r="C3498" i="18"/>
  <c r="C3142" i="18"/>
  <c r="B2535" i="18"/>
  <c r="C3026" i="18"/>
  <c r="D833" i="18"/>
  <c r="B789" i="18"/>
  <c r="B1088" i="18"/>
  <c r="B3323" i="18"/>
  <c r="B1155" i="18"/>
  <c r="C2611" i="18"/>
  <c r="D752" i="18"/>
  <c r="B598" i="18"/>
  <c r="B2209" i="18"/>
  <c r="C2948" i="18"/>
  <c r="D1096" i="18"/>
  <c r="B1313" i="18"/>
  <c r="C968" i="18"/>
  <c r="B2380" i="18"/>
  <c r="B1704" i="18"/>
  <c r="C502" i="18"/>
  <c r="C1546" i="18"/>
  <c r="B2324" i="18"/>
  <c r="B3552" i="18"/>
  <c r="D412" i="18"/>
  <c r="B2165" i="18"/>
  <c r="B3396" i="18"/>
  <c r="C773" i="18"/>
  <c r="D234" i="18"/>
  <c r="B209" i="18"/>
  <c r="B2291" i="18"/>
  <c r="D1045" i="18"/>
  <c r="B1269" i="18"/>
  <c r="C2024" i="18"/>
  <c r="C2604" i="18"/>
  <c r="C1596" i="18"/>
  <c r="D1175" i="18"/>
  <c r="C388" i="18"/>
  <c r="B1655" i="18"/>
  <c r="B2221" i="18"/>
  <c r="C2404" i="18"/>
  <c r="D1013" i="18"/>
  <c r="B1742" i="18"/>
  <c r="B1670" i="18"/>
  <c r="C800" i="18"/>
  <c r="B3558" i="18"/>
  <c r="D1295" i="18"/>
  <c r="C2072" i="18"/>
  <c r="B211" i="18"/>
  <c r="B1039" i="18"/>
  <c r="C1723" i="18"/>
  <c r="C184" i="18"/>
  <c r="D384" i="18"/>
  <c r="C179" i="18"/>
  <c r="B140" i="18"/>
  <c r="D1165" i="18"/>
  <c r="B459" i="18"/>
  <c r="C3592" i="18"/>
  <c r="B1509" i="18"/>
  <c r="B403" i="18"/>
  <c r="D204" i="18"/>
  <c r="B3244" i="18"/>
  <c r="B662" i="18"/>
  <c r="B820" i="18"/>
  <c r="B903" i="18"/>
  <c r="B1388" i="18"/>
  <c r="C1430" i="18"/>
  <c r="B2761" i="18"/>
  <c r="D1034" i="18"/>
  <c r="B466" i="18"/>
  <c r="D1121" i="18"/>
  <c r="C1603" i="18"/>
  <c r="B1393" i="18"/>
  <c r="C594" i="18"/>
  <c r="C1156" i="18"/>
  <c r="C2360" i="18"/>
  <c r="C2356" i="18"/>
  <c r="B627" i="18"/>
  <c r="D297" i="18"/>
  <c r="B2227" i="18"/>
  <c r="B3487" i="18"/>
  <c r="B311" i="18"/>
  <c r="B1572" i="18"/>
  <c r="C1903" i="18"/>
  <c r="D1108" i="18"/>
  <c r="C766" i="18"/>
  <c r="B2317" i="18"/>
  <c r="B41" i="18"/>
  <c r="B930" i="18"/>
  <c r="C3311" i="18"/>
  <c r="B650" i="18"/>
  <c r="B345" i="18"/>
  <c r="C1768" i="18"/>
  <c r="C1445" i="18"/>
  <c r="B3335" i="18"/>
  <c r="C591" i="18"/>
  <c r="C3124" i="18"/>
  <c r="B1868" i="18"/>
  <c r="C3421" i="18"/>
  <c r="B751" i="18"/>
  <c r="D315" i="18"/>
  <c r="D467" i="18"/>
  <c r="C2593" i="18"/>
  <c r="C816" i="18"/>
  <c r="D801" i="18"/>
  <c r="C1737" i="18"/>
  <c r="C664" i="18"/>
  <c r="D794" i="18"/>
  <c r="B1027" i="18"/>
  <c r="D1029" i="18"/>
  <c r="D1263" i="18"/>
  <c r="C3126" i="18"/>
  <c r="B273" i="18"/>
  <c r="C697" i="18"/>
  <c r="D1083" i="18"/>
  <c r="B2369" i="18"/>
  <c r="C1235" i="18"/>
  <c r="C2248" i="18"/>
  <c r="C3141" i="18"/>
  <c r="C342" i="18"/>
  <c r="B102" i="18"/>
  <c r="C703" i="18"/>
  <c r="D1251" i="18"/>
  <c r="B187" i="18"/>
  <c r="B2474" i="18"/>
  <c r="D409" i="18"/>
  <c r="B2008" i="18"/>
  <c r="D484" i="18"/>
  <c r="C3058" i="18"/>
  <c r="D1000" i="18"/>
  <c r="B2345" i="18"/>
  <c r="B2338" i="18"/>
  <c r="D444" i="18"/>
  <c r="B1321" i="18"/>
  <c r="D894" i="18"/>
  <c r="C473" i="18"/>
  <c r="C3017" i="18"/>
  <c r="B332" i="18"/>
  <c r="C3457" i="18"/>
  <c r="C288" i="18"/>
  <c r="C976" i="18"/>
  <c r="C237" i="18"/>
  <c r="D1304" i="18"/>
  <c r="B2614" i="18"/>
  <c r="B793" i="18"/>
  <c r="D1080" i="18"/>
  <c r="C2389" i="18"/>
  <c r="D605" i="18"/>
  <c r="B1375" i="18"/>
  <c r="C2397" i="18"/>
  <c r="C823" i="18"/>
  <c r="B2578" i="18"/>
  <c r="B582" i="18"/>
  <c r="D1075" i="18"/>
  <c r="B2405" i="18"/>
  <c r="C590" i="18"/>
  <c r="C1708" i="18"/>
  <c r="C2582" i="18"/>
  <c r="C2998" i="18"/>
  <c r="C2322" i="18"/>
  <c r="C3287" i="18"/>
  <c r="B745" i="18"/>
  <c r="B308" i="18"/>
  <c r="C732" i="18"/>
  <c r="B165" i="18"/>
  <c r="B502" i="18"/>
  <c r="B2624" i="18"/>
  <c r="B1168" i="18"/>
  <c r="C239" i="18"/>
  <c r="D848" i="18"/>
  <c r="D572" i="18"/>
  <c r="C1052" i="18"/>
  <c r="D787" i="18"/>
  <c r="C2309" i="18"/>
  <c r="D940" i="18"/>
  <c r="B18" i="18"/>
  <c r="D735" i="18"/>
  <c r="C2327" i="18"/>
  <c r="B1201" i="18"/>
  <c r="B300" i="18"/>
  <c r="C398" i="18"/>
  <c r="B214" i="18"/>
  <c r="C2370" i="18"/>
  <c r="C2764" i="18"/>
  <c r="B1622" i="18"/>
  <c r="B1444" i="18"/>
  <c r="C2113" i="18"/>
  <c r="C1674" i="18"/>
  <c r="B301" i="18"/>
  <c r="C492" i="18"/>
  <c r="B1861" i="18"/>
  <c r="D1135" i="18"/>
  <c r="C1151" i="18"/>
  <c r="D1084" i="18"/>
  <c r="C2554" i="18"/>
  <c r="D725" i="18"/>
  <c r="C1016" i="18"/>
  <c r="C1327" i="18"/>
  <c r="C857" i="18"/>
  <c r="C1718" i="18"/>
  <c r="C1647" i="18"/>
  <c r="C1397" i="18"/>
  <c r="C2039" i="18"/>
  <c r="B1738" i="18"/>
  <c r="B1451" i="18"/>
  <c r="B436" i="18"/>
  <c r="C213" i="18"/>
  <c r="B3354" i="18"/>
  <c r="C1968" i="18"/>
  <c r="C380" i="18"/>
  <c r="B298" i="18"/>
  <c r="C1544" i="18"/>
  <c r="C3407" i="18"/>
  <c r="C1004" i="18"/>
  <c r="D631" i="18"/>
  <c r="B1571" i="18"/>
  <c r="C1727" i="18"/>
  <c r="C418" i="18"/>
  <c r="C678" i="18"/>
  <c r="C1512" i="18"/>
  <c r="D1042" i="18"/>
  <c r="B1857" i="18"/>
  <c r="C2105" i="18"/>
  <c r="B1750" i="18"/>
  <c r="C3006" i="18"/>
  <c r="C2537" i="18"/>
  <c r="B1984" i="18"/>
  <c r="B801" i="18"/>
  <c r="C281" i="18"/>
  <c r="C1304" i="18"/>
  <c r="B3447" i="18"/>
  <c r="B1455" i="18"/>
  <c r="C298" i="18"/>
  <c r="D463" i="18"/>
  <c r="B2536" i="18"/>
  <c r="C1236" i="18"/>
  <c r="B1497" i="18"/>
  <c r="B2846" i="18"/>
  <c r="D445" i="18"/>
  <c r="B1278" i="18"/>
  <c r="B1875" i="18"/>
  <c r="B55" i="18"/>
  <c r="D476" i="18"/>
  <c r="C3055" i="18"/>
  <c r="D729" i="18"/>
  <c r="C2460" i="18"/>
  <c r="B889" i="18"/>
  <c r="B461" i="18"/>
  <c r="C338" i="18"/>
  <c r="C3456" i="18"/>
  <c r="D52" i="18"/>
  <c r="B1263" i="18"/>
  <c r="C425" i="18"/>
  <c r="D1178" i="18"/>
  <c r="B2657" i="18"/>
  <c r="B3132" i="18"/>
  <c r="B1624" i="18"/>
  <c r="D1291" i="18"/>
  <c r="B439" i="18"/>
  <c r="D659" i="18"/>
  <c r="C1766" i="18"/>
  <c r="D850" i="18"/>
  <c r="C341" i="18"/>
  <c r="C2185" i="18"/>
  <c r="C2733" i="18"/>
  <c r="B1899" i="18"/>
  <c r="D573" i="18"/>
  <c r="C2652" i="18"/>
  <c r="C1524" i="18"/>
  <c r="B1637" i="18"/>
  <c r="B845" i="18"/>
  <c r="C206" i="18"/>
  <c r="C1867" i="18"/>
  <c r="C304" i="18"/>
  <c r="C1433" i="18"/>
  <c r="B1430" i="18"/>
  <c r="B1170" i="18"/>
  <c r="D969" i="18"/>
  <c r="B1724" i="18"/>
  <c r="B2121" i="18"/>
  <c r="C3622" i="18"/>
  <c r="C807" i="18"/>
  <c r="C874" i="18"/>
  <c r="B1233" i="18"/>
  <c r="B2770" i="18"/>
  <c r="D428" i="18"/>
  <c r="B2061" i="18"/>
  <c r="C576" i="18"/>
  <c r="B3386" i="18"/>
  <c r="B2468" i="18"/>
  <c r="C2212" i="18"/>
  <c r="D1124" i="18"/>
  <c r="B2036" i="18"/>
  <c r="B581" i="18"/>
  <c r="C1196" i="18"/>
  <c r="C393" i="18"/>
  <c r="D935" i="18"/>
  <c r="D860" i="18"/>
  <c r="D887" i="18"/>
  <c r="B219" i="18"/>
  <c r="B645" i="18"/>
  <c r="B1604" i="18"/>
  <c r="B2185" i="18"/>
  <c r="B3532" i="18"/>
  <c r="D666" i="18"/>
  <c r="B1028" i="18"/>
  <c r="C811" i="18"/>
  <c r="B1810" i="18"/>
  <c r="B1735" i="18"/>
  <c r="B568" i="18"/>
  <c r="C1486" i="18"/>
  <c r="B79" i="18"/>
  <c r="B1602" i="18"/>
  <c r="B2500" i="18"/>
  <c r="D974" i="18"/>
  <c r="B3379" i="18"/>
  <c r="C1730" i="18"/>
  <c r="C1898" i="18"/>
  <c r="D717" i="18"/>
  <c r="B49" i="18"/>
  <c r="C1499" i="18"/>
  <c r="B1404" i="18"/>
  <c r="D460" i="18"/>
  <c r="C292" i="18"/>
  <c r="B1748" i="18"/>
  <c r="B618" i="18"/>
  <c r="C894" i="18"/>
  <c r="C888" i="18"/>
  <c r="C451" i="18"/>
  <c r="D317" i="18"/>
  <c r="C1212" i="18"/>
  <c r="D741" i="18"/>
  <c r="C1767" i="18"/>
  <c r="B2938" i="18"/>
  <c r="B3161" i="18"/>
  <c r="C649" i="18"/>
  <c r="B1898" i="18"/>
  <c r="C299" i="18"/>
  <c r="C1334" i="18"/>
  <c r="B1130" i="18"/>
  <c r="D1132" i="18"/>
  <c r="B3493" i="18"/>
  <c r="B1850" i="18"/>
  <c r="B306" i="18"/>
  <c r="D38" i="18"/>
  <c r="D427" i="18"/>
  <c r="C320" i="18"/>
  <c r="C3213" i="18"/>
  <c r="B236" i="18"/>
  <c r="B3387" i="18"/>
  <c r="C1484" i="18"/>
  <c r="B2314" i="18"/>
  <c r="C1407" i="18"/>
  <c r="C2565" i="18"/>
  <c r="B625" i="18"/>
  <c r="B2978" i="18"/>
  <c r="B1151" i="18"/>
  <c r="D699" i="18"/>
  <c r="C452" i="18"/>
  <c r="C1595" i="18"/>
  <c r="C1213" i="18"/>
  <c r="B1222" i="18"/>
  <c r="D71" i="18"/>
  <c r="B996" i="18"/>
  <c r="B169" i="18"/>
  <c r="B1466" i="18"/>
  <c r="B687" i="18"/>
  <c r="C498" i="18"/>
  <c r="C437" i="18"/>
  <c r="B1993" i="18"/>
  <c r="B59" i="18"/>
  <c r="B355" i="18"/>
  <c r="B3491" i="18"/>
  <c r="C2070" i="18"/>
  <c r="D371" i="18"/>
  <c r="D819" i="18"/>
  <c r="B2093" i="18"/>
  <c r="B1764" i="18"/>
  <c r="B648" i="18"/>
  <c r="C1178" i="18"/>
  <c r="B57" i="18"/>
  <c r="D811" i="18"/>
  <c r="B1691" i="18"/>
  <c r="B20" i="18"/>
  <c r="D1110" i="18"/>
  <c r="B664" i="18"/>
  <c r="B1343" i="18"/>
  <c r="B2549" i="18"/>
  <c r="C1847" i="18"/>
  <c r="B1284" i="18"/>
  <c r="C3490" i="18"/>
  <c r="B66" i="18"/>
  <c r="B2800" i="18"/>
  <c r="C1193" i="18"/>
  <c r="C2016" i="18"/>
  <c r="C3158" i="18"/>
  <c r="B1176" i="18"/>
  <c r="C989" i="18"/>
  <c r="B2648" i="18"/>
  <c r="C803" i="18"/>
  <c r="B2106" i="18"/>
  <c r="C364" i="18"/>
  <c r="B792" i="18"/>
  <c r="B622" i="18"/>
  <c r="B1687" i="18"/>
  <c r="D1215" i="18"/>
  <c r="B58" i="18"/>
  <c r="D867" i="18"/>
  <c r="C454" i="18"/>
  <c r="B3147" i="18"/>
  <c r="D696" i="18"/>
  <c r="D26" i="18"/>
  <c r="C822" i="18"/>
  <c r="B1519" i="18"/>
  <c r="C2909" i="18"/>
  <c r="B2632" i="18"/>
  <c r="B818" i="18"/>
  <c r="C3284" i="18"/>
  <c r="D896" i="18"/>
  <c r="B200" i="18"/>
  <c r="B2845" i="18"/>
  <c r="B932" i="18"/>
  <c r="C365" i="18"/>
  <c r="C1195" i="18"/>
  <c r="B1009" i="18"/>
  <c r="B109" i="18"/>
  <c r="C1312" i="18"/>
  <c r="B374" i="18"/>
  <c r="C3568" i="18"/>
  <c r="C1496" i="18"/>
  <c r="C58" i="18"/>
  <c r="B1763" i="18"/>
  <c r="C1514" i="18"/>
  <c r="D1298" i="18"/>
  <c r="C660" i="18"/>
  <c r="B2419" i="18"/>
  <c r="B352" i="18"/>
  <c r="C426" i="18"/>
  <c r="C3056" i="18"/>
  <c r="C39" i="18"/>
  <c r="C1816" i="18"/>
  <c r="B1247" i="18"/>
  <c r="B160" i="18"/>
  <c r="C375" i="18"/>
  <c r="C3355" i="18"/>
  <c r="C1543" i="18"/>
  <c r="D49" i="18"/>
  <c r="D1185" i="18"/>
  <c r="B317" i="18"/>
  <c r="B1332" i="18"/>
  <c r="B75" i="18"/>
  <c r="B967" i="18"/>
  <c r="C1271" i="18"/>
  <c r="C859" i="18"/>
  <c r="C920" i="18"/>
  <c r="B872" i="18"/>
  <c r="B2667" i="18"/>
  <c r="C3305" i="18"/>
  <c r="C406" i="18"/>
  <c r="C43" i="18"/>
  <c r="D350" i="18"/>
  <c r="D780" i="18"/>
  <c r="C370" i="18"/>
  <c r="D736" i="18"/>
  <c r="C3350" i="18"/>
  <c r="B3502" i="18"/>
  <c r="C222" i="18"/>
  <c r="D734" i="18"/>
  <c r="B1239" i="18"/>
  <c r="B1776" i="18"/>
  <c r="C2286" i="18"/>
  <c r="C3493" i="18"/>
  <c r="B2224" i="18"/>
  <c r="B2168" i="18"/>
  <c r="B1112" i="18"/>
  <c r="B822" i="18"/>
  <c r="B513" i="18"/>
  <c r="D64" i="18"/>
  <c r="C772" i="18"/>
  <c r="B2615" i="18"/>
  <c r="C1698" i="18"/>
  <c r="C2719" i="18"/>
  <c r="C1365" i="18"/>
  <c r="B275" i="18"/>
  <c r="C379" i="18"/>
  <c r="C818" i="18"/>
  <c r="B453" i="18"/>
  <c r="C2923" i="18"/>
  <c r="B3518" i="18"/>
  <c r="B780" i="18"/>
  <c r="C2172" i="18"/>
  <c r="B703" i="18"/>
  <c r="C490" i="18"/>
  <c r="C1207" i="18"/>
  <c r="B426" i="18"/>
  <c r="C3048" i="18"/>
  <c r="D482" i="18"/>
  <c r="C912" i="18"/>
  <c r="D1205" i="18"/>
  <c r="B918" i="18"/>
  <c r="C1413" i="18"/>
  <c r="C2245" i="18"/>
  <c r="B292" i="18"/>
  <c r="B713" i="18"/>
  <c r="C401" i="18"/>
  <c r="C505" i="18"/>
  <c r="C739" i="18"/>
  <c r="C1322" i="18"/>
  <c r="C1899" i="18"/>
  <c r="B2154" i="18"/>
  <c r="D469" i="18"/>
  <c r="B3352" i="18"/>
  <c r="D641" i="18"/>
  <c r="B448" i="18"/>
  <c r="C2335" i="18"/>
  <c r="B1608" i="18"/>
  <c r="D1141" i="18"/>
  <c r="B1627" i="18"/>
  <c r="B3492" i="18"/>
  <c r="C1333" i="18"/>
  <c r="B2592" i="18"/>
  <c r="B2023" i="18"/>
  <c r="C503" i="18"/>
  <c r="C1425" i="18"/>
  <c r="C1230" i="18"/>
  <c r="B1800" i="18"/>
  <c r="D459" i="18"/>
  <c r="C1165" i="18"/>
  <c r="B3312" i="18"/>
  <c r="C2575" i="18"/>
  <c r="C3007" i="18"/>
  <c r="B1148" i="18"/>
  <c r="B6" i="18"/>
  <c r="C1667" i="18"/>
  <c r="C1069" i="18"/>
  <c r="D831" i="18"/>
  <c r="D282" i="18"/>
  <c r="C263" i="18"/>
  <c r="C416" i="18"/>
  <c r="B2072" i="18"/>
  <c r="C76" i="18"/>
  <c r="C1081" i="18"/>
  <c r="B1973" i="18"/>
  <c r="D859" i="18"/>
  <c r="B447" i="18"/>
  <c r="B154" i="18"/>
  <c r="C669" i="18"/>
  <c r="C353" i="18"/>
  <c r="C497" i="18"/>
  <c r="B114" i="18"/>
  <c r="D587" i="18"/>
  <c r="D923" i="18"/>
  <c r="B1566" i="18"/>
  <c r="C1410" i="18"/>
  <c r="B969" i="18"/>
  <c r="C258" i="18"/>
  <c r="C1325" i="18"/>
  <c r="D331" i="18"/>
  <c r="C3536" i="18"/>
  <c r="D1200" i="18"/>
  <c r="D754" i="18"/>
  <c r="B89" i="18"/>
  <c r="B857" i="18"/>
  <c r="B1840" i="18"/>
  <c r="B1971" i="18"/>
  <c r="B1877" i="18"/>
  <c r="D481" i="18"/>
  <c r="D1255" i="18"/>
  <c r="B1717" i="18"/>
  <c r="B485" i="18"/>
  <c r="B790" i="18"/>
  <c r="B1105" i="18"/>
  <c r="B2676" i="18"/>
  <c r="B12" i="18"/>
  <c r="B770" i="18"/>
  <c r="B2527" i="18"/>
  <c r="B1001" i="18"/>
  <c r="C1746" i="18"/>
  <c r="C958" i="18"/>
  <c r="C1966" i="18"/>
  <c r="B1053" i="18"/>
  <c r="C3256" i="18"/>
  <c r="B656" i="18"/>
  <c r="C3015" i="18"/>
  <c r="C1446" i="18"/>
  <c r="B1481" i="18"/>
  <c r="B1255" i="18"/>
  <c r="C1197" i="18"/>
  <c r="B446" i="18"/>
  <c r="D278" i="18"/>
  <c r="C854" i="18"/>
  <c r="D78" i="18"/>
  <c r="C40" i="18"/>
  <c r="B1564" i="18"/>
  <c r="B108" i="18"/>
  <c r="D216" i="18"/>
  <c r="D930" i="18"/>
  <c r="D483" i="18"/>
  <c r="C3132" i="18"/>
  <c r="D378" i="18"/>
  <c r="C1732" i="18"/>
  <c r="B1154" i="18"/>
  <c r="D1144" i="18"/>
  <c r="C688" i="18"/>
  <c r="C2351" i="18"/>
  <c r="D904" i="18"/>
  <c r="C2947" i="18"/>
  <c r="D473" i="18"/>
  <c r="B2962" i="18"/>
  <c r="D970" i="18"/>
  <c r="C468" i="18"/>
  <c r="B928" i="18"/>
  <c r="B1377" i="18"/>
  <c r="C944" i="18"/>
  <c r="B788" i="18"/>
  <c r="B2553" i="18"/>
  <c r="C2253" i="18"/>
  <c r="C1688" i="18"/>
  <c r="B1947" i="18"/>
  <c r="B382" i="18"/>
  <c r="B2249" i="18"/>
  <c r="B586" i="18"/>
  <c r="C2132" i="18"/>
  <c r="B1422" i="18"/>
  <c r="C1694" i="18"/>
  <c r="C1519" i="18"/>
  <c r="B1416" i="18"/>
  <c r="B128" i="18"/>
  <c r="D747" i="18"/>
  <c r="B850" i="18"/>
  <c r="D1219" i="18"/>
  <c r="B3370" i="18"/>
  <c r="D1054" i="18"/>
  <c r="C2753" i="18"/>
  <c r="B2508" i="18"/>
  <c r="C29" i="18"/>
  <c r="C1171" i="18"/>
  <c r="C718" i="18"/>
  <c r="B1250" i="18"/>
  <c r="B3375" i="18"/>
  <c r="C1758" i="18"/>
  <c r="C385" i="18"/>
  <c r="B2124" i="18"/>
  <c r="D1067" i="18"/>
  <c r="C1883" i="18"/>
  <c r="C311" i="18"/>
  <c r="B167" i="18"/>
  <c r="C626" i="18"/>
  <c r="B2994" i="18"/>
  <c r="B1356" i="18"/>
  <c r="B254" i="18"/>
  <c r="C1034" i="18"/>
  <c r="C2144" i="18"/>
  <c r="C1063" i="18"/>
  <c r="C3383" i="18"/>
  <c r="D1316" i="18"/>
  <c r="D673" i="18"/>
  <c r="B438" i="18"/>
  <c r="B534" i="18"/>
  <c r="C1363" i="18"/>
  <c r="B1641" i="18"/>
  <c r="B1216" i="18"/>
  <c r="D723" i="18"/>
  <c r="D988" i="18"/>
  <c r="B353" i="18"/>
  <c r="C2862" i="18"/>
  <c r="B1157" i="18"/>
  <c r="C3346" i="18"/>
  <c r="D294" i="18"/>
  <c r="C1021" i="18"/>
  <c r="C480" i="18"/>
  <c r="D948" i="18"/>
  <c r="C1972" i="18"/>
  <c r="C340" i="18"/>
  <c r="C1076" i="18"/>
  <c r="B3393" i="18"/>
  <c r="B3332" i="18"/>
  <c r="B1292" i="18"/>
  <c r="C2881" i="18"/>
  <c r="D847" i="18"/>
  <c r="D1296" i="18"/>
  <c r="C316" i="18"/>
  <c r="B508" i="18"/>
  <c r="C1060" i="18"/>
  <c r="D182" i="18"/>
  <c r="C53" i="18"/>
  <c r="B1023" i="18"/>
  <c r="D377" i="18"/>
  <c r="B805" i="18"/>
  <c r="D437" i="18"/>
  <c r="C650" i="18"/>
  <c r="B385" i="18"/>
  <c r="C268" i="18"/>
  <c r="B1569" i="18"/>
  <c r="C1482" i="18"/>
  <c r="C741" i="18"/>
  <c r="C737" i="18"/>
  <c r="C2299" i="18"/>
  <c r="C1276" i="18"/>
  <c r="B1286" i="18"/>
  <c r="D45" i="18"/>
  <c r="D684" i="18"/>
  <c r="C3597" i="18"/>
  <c r="C653" i="18"/>
  <c r="B515" i="18"/>
  <c r="B1099" i="18"/>
  <c r="B4" i="18"/>
  <c r="C754" i="18"/>
  <c r="B795" i="18"/>
  <c r="B501" i="18"/>
  <c r="B1289" i="18"/>
  <c r="C2580" i="18"/>
  <c r="C2293" i="18"/>
  <c r="D72" i="18"/>
  <c r="C672" i="18"/>
  <c r="D977" i="18"/>
  <c r="D983" i="18"/>
  <c r="B2139" i="18"/>
  <c r="C3560" i="18"/>
  <c r="B1035" i="18"/>
  <c r="C3051" i="18"/>
  <c r="C3609" i="18"/>
  <c r="B2438" i="18"/>
  <c r="C2040" i="18"/>
  <c r="B826" i="18"/>
  <c r="B914" i="18"/>
  <c r="B1560" i="18"/>
  <c r="B2333" i="18"/>
  <c r="B471" i="18"/>
  <c r="B3077" i="18"/>
  <c r="C903" i="18"/>
  <c r="B629" i="18"/>
  <c r="B1177" i="18"/>
  <c r="B1972" i="18"/>
  <c r="D219" i="18"/>
  <c r="D1245" i="18"/>
  <c r="B781" i="18"/>
  <c r="B2571" i="18"/>
  <c r="B196" i="18"/>
  <c r="C1083" i="18"/>
  <c r="C637" i="18"/>
  <c r="B1975" i="18"/>
  <c r="B3414" i="18"/>
  <c r="B1610" i="18"/>
  <c r="C1029" i="18"/>
  <c r="B407" i="18"/>
  <c r="C1742" i="18"/>
  <c r="B721" i="18"/>
  <c r="C1259" i="18"/>
  <c r="D321" i="18"/>
  <c r="C63" i="18"/>
  <c r="C1313" i="18"/>
  <c r="B797" i="18"/>
  <c r="B697" i="18"/>
  <c r="B2660" i="18"/>
  <c r="D722" i="18"/>
  <c r="B743" i="18"/>
  <c r="D1210" i="18"/>
  <c r="B1317" i="18"/>
  <c r="D1005" i="18"/>
  <c r="B816" i="18"/>
  <c r="C3180" i="18"/>
  <c r="B87" i="18"/>
  <c r="C2103" i="18"/>
  <c r="B72" i="18"/>
  <c r="D62" i="18"/>
  <c r="C2589" i="18"/>
  <c r="C997" i="18"/>
  <c r="D745" i="18"/>
  <c r="D423" i="18"/>
  <c r="C1549" i="18"/>
  <c r="D627" i="18"/>
  <c r="D1007" i="18"/>
  <c r="C1157" i="18"/>
  <c r="B1955" i="18"/>
  <c r="B33" i="18"/>
  <c r="B2663" i="18"/>
  <c r="D703" i="18"/>
  <c r="C1786" i="18"/>
  <c r="B1370" i="18"/>
  <c r="B249" i="18"/>
  <c r="B1835" i="18"/>
  <c r="C936" i="18"/>
  <c r="C1189" i="18"/>
  <c r="C207" i="18"/>
  <c r="C946" i="18"/>
  <c r="B2622" i="18"/>
  <c r="C3328" i="18"/>
  <c r="B1777" i="18"/>
  <c r="C981" i="18"/>
  <c r="D615" i="18"/>
  <c r="C236" i="18"/>
  <c r="D313" i="18"/>
  <c r="B408" i="18"/>
  <c r="C71" i="18"/>
  <c r="C886" i="18"/>
  <c r="C3561" i="18"/>
  <c r="C2954" i="18"/>
  <c r="C349" i="18"/>
  <c r="C2890" i="18"/>
  <c r="B714" i="18"/>
  <c r="C507" i="18"/>
  <c r="C1704" i="18"/>
  <c r="B1204" i="18"/>
  <c r="D1059" i="18"/>
  <c r="B496" i="18"/>
  <c r="B1048" i="18"/>
  <c r="C2423" i="18"/>
  <c r="B542" i="18"/>
  <c r="B1964" i="18"/>
  <c r="B1583" i="18"/>
  <c r="B1128" i="18"/>
  <c r="C1351" i="18"/>
  <c r="D249" i="18"/>
  <c r="C2798" i="18"/>
  <c r="B239" i="18"/>
  <c r="C1260" i="18"/>
  <c r="B1206" i="18"/>
  <c r="B639" i="18"/>
  <c r="C3032" i="18"/>
  <c r="C440" i="18"/>
  <c r="C1800" i="18"/>
  <c r="D287" i="18"/>
  <c r="B3263" i="18"/>
  <c r="C350" i="18"/>
  <c r="C1689" i="18"/>
  <c r="C2547" i="18"/>
  <c r="C368" i="18"/>
  <c r="C702" i="18"/>
  <c r="C1164" i="18"/>
  <c r="B164" i="18"/>
  <c r="B1298" i="18"/>
  <c r="C216" i="18"/>
  <c r="B286" i="18"/>
  <c r="D1104" i="18"/>
  <c r="C1329" i="18"/>
  <c r="B1927" i="18"/>
  <c r="C500" i="18"/>
  <c r="B2413" i="18"/>
  <c r="B578" i="18"/>
  <c r="C223" i="18"/>
  <c r="C1888" i="18"/>
  <c r="D1149" i="18"/>
  <c r="C665" i="18"/>
  <c r="B1193" i="18"/>
  <c r="C1162" i="18"/>
  <c r="B2355" i="18"/>
  <c r="B665" i="18"/>
  <c r="D936" i="18"/>
  <c r="C1044" i="18"/>
  <c r="C2174" i="18"/>
  <c r="C1117" i="18"/>
  <c r="D1227" i="18"/>
  <c r="B1293" i="18"/>
  <c r="B1325" i="18"/>
  <c r="C1124" i="18"/>
  <c r="D991" i="18"/>
  <c r="B1660" i="18"/>
  <c r="C1890" i="18"/>
  <c r="D304" i="18"/>
  <c r="B3012" i="18"/>
  <c r="D654" i="18"/>
  <c r="D447" i="18"/>
  <c r="B1433" i="18"/>
  <c r="D600" i="18"/>
  <c r="C3405" i="18"/>
  <c r="C1859" i="18"/>
  <c r="D410" i="18"/>
  <c r="B1043" i="18"/>
  <c r="C753" i="18"/>
  <c r="C1079" i="18"/>
  <c r="B1634" i="18"/>
  <c r="C2619" i="18"/>
  <c r="B3089" i="18"/>
  <c r="B2177" i="18"/>
  <c r="C3188" i="18"/>
  <c r="D1271" i="18"/>
  <c r="D1111" i="18"/>
  <c r="B549" i="18"/>
  <c r="B1743" i="18"/>
  <c r="B2613" i="18"/>
  <c r="D190" i="18"/>
  <c r="B2098" i="18"/>
  <c r="B3153" i="18"/>
  <c r="C889" i="18"/>
  <c r="B124" i="18"/>
  <c r="C836" i="18"/>
  <c r="B1755" i="18"/>
  <c r="D651" i="18"/>
  <c r="B669" i="18"/>
  <c r="B463" i="18"/>
  <c r="C915" i="18"/>
  <c r="B2120" i="18"/>
  <c r="B54" i="18"/>
  <c r="D328" i="18"/>
  <c r="C3012" i="18"/>
  <c r="B989" i="18"/>
  <c r="C1625" i="18"/>
  <c r="B1000" i="18"/>
  <c r="C631" i="18"/>
  <c r="B1421" i="18"/>
  <c r="C488" i="18"/>
  <c r="B267" i="18"/>
  <c r="B1223" i="18"/>
  <c r="B1603" i="18"/>
  <c r="C449" i="18"/>
  <c r="B1448" i="18"/>
  <c r="B2296" i="18"/>
  <c r="C3661" i="18"/>
  <c r="C2865" i="18"/>
  <c r="B48" i="18"/>
  <c r="C52" i="18"/>
  <c r="B288" i="18"/>
  <c r="C2352" i="18"/>
  <c r="C333" i="18"/>
  <c r="B1126" i="18"/>
  <c r="D841" i="18"/>
  <c r="D185" i="18"/>
  <c r="C1824" i="18"/>
  <c r="C956" i="18"/>
  <c r="D994" i="18"/>
  <c r="C3513" i="18"/>
  <c r="D213" i="18"/>
  <c r="C654" i="18"/>
  <c r="D1052" i="18"/>
  <c r="C851" i="18"/>
  <c r="B1454" i="18"/>
  <c r="D676" i="18"/>
  <c r="D440" i="18"/>
  <c r="C916" i="18"/>
  <c r="B488" i="18"/>
  <c r="D877" i="18"/>
  <c r="C2587" i="18"/>
  <c r="B336" i="18"/>
  <c r="D1004" i="18"/>
  <c r="C993" i="18"/>
  <c r="B2021" i="18"/>
  <c r="B764" i="18"/>
  <c r="B319" i="18"/>
  <c r="B1570" i="18"/>
  <c r="D1221" i="18"/>
  <c r="B3274" i="18"/>
  <c r="D1152" i="18"/>
  <c r="C3572" i="18"/>
  <c r="C3532" i="18"/>
  <c r="D1153" i="18"/>
  <c r="D647" i="18"/>
  <c r="B3695" i="18"/>
  <c r="B172" i="18"/>
  <c r="C1419" i="18"/>
  <c r="B1290" i="18"/>
  <c r="B1654" i="18"/>
  <c r="C1821" i="18"/>
  <c r="C827" i="18"/>
  <c r="D585" i="18"/>
  <c r="D225" i="18"/>
  <c r="B3229" i="18"/>
  <c r="B1140" i="18"/>
  <c r="B2303" i="18"/>
  <c r="B2785" i="18"/>
  <c r="C1763" i="18"/>
  <c r="C1749" i="18"/>
  <c r="C1808" i="18"/>
  <c r="B371" i="18"/>
  <c r="C2177" i="18"/>
  <c r="B427" i="18"/>
  <c r="C2632" i="18"/>
  <c r="D920" i="18"/>
  <c r="C2714" i="18"/>
  <c r="C3611" i="18"/>
  <c r="B2948" i="18"/>
  <c r="C639" i="18"/>
  <c r="C1314" i="18"/>
  <c r="C272" i="18"/>
  <c r="B3113" i="18"/>
  <c r="C987" i="18"/>
  <c r="B349" i="18"/>
  <c r="D1155" i="18"/>
  <c r="B1036" i="18"/>
  <c r="C3093" i="18"/>
  <c r="C2408" i="18"/>
  <c r="B1234" i="18"/>
  <c r="C1181" i="18"/>
  <c r="B962" i="18"/>
  <c r="D380" i="18"/>
  <c r="D804" i="18"/>
  <c r="B487" i="18"/>
  <c r="B328" i="18"/>
  <c r="C2645" i="18"/>
  <c r="C2071" i="18"/>
  <c r="C2074" i="18"/>
  <c r="C1801" i="18"/>
  <c r="D726" i="18"/>
  <c r="D66" i="18"/>
  <c r="C2036" i="18"/>
  <c r="B596" i="18"/>
  <c r="B1114" i="18"/>
  <c r="B1314" i="18"/>
  <c r="B853" i="18"/>
  <c r="B424" i="18"/>
  <c r="C880" i="18"/>
  <c r="C462" i="18"/>
  <c r="D1014" i="18"/>
  <c r="B193" i="18"/>
  <c r="B2681" i="18"/>
  <c r="D73" i="18"/>
  <c r="C1144" i="18"/>
  <c r="C1793" i="18"/>
  <c r="C1265" i="18"/>
  <c r="B23" i="18"/>
  <c r="C1741" i="18"/>
  <c r="C3417" i="18"/>
  <c r="B2461" i="18"/>
  <c r="C2707" i="18"/>
  <c r="B2583" i="18"/>
  <c r="C1739" i="18"/>
  <c r="C983" i="18"/>
  <c r="B2724" i="18"/>
  <c r="B1863" i="18"/>
  <c r="B3072" i="18"/>
  <c r="C2722" i="18"/>
  <c r="B2861" i="18"/>
  <c r="C1252" i="18"/>
  <c r="C31" i="18"/>
  <c r="C1045" i="18"/>
  <c r="C804" i="18"/>
  <c r="D390" i="18"/>
  <c r="C3275" i="18"/>
  <c r="D1179" i="18"/>
  <c r="B324" i="18"/>
  <c r="C893" i="18"/>
  <c r="B492" i="18"/>
  <c r="C1659" i="18"/>
  <c r="C1427" i="18"/>
  <c r="C1211" i="18"/>
  <c r="D1204" i="18"/>
  <c r="D697" i="18"/>
  <c r="C3081" i="18"/>
  <c r="B1683" i="18"/>
  <c r="C1485" i="18"/>
  <c r="B2963" i="18"/>
  <c r="B2102" i="18"/>
  <c r="B1450" i="18"/>
  <c r="B2347" i="18"/>
  <c r="C1274" i="18"/>
  <c r="B527" i="18"/>
  <c r="B458" i="18"/>
  <c r="D180" i="18"/>
  <c r="C1787" i="18"/>
  <c r="B1264" i="18"/>
  <c r="D356" i="18"/>
  <c r="C706" i="18"/>
  <c r="D248" i="18"/>
  <c r="B623" i="18"/>
  <c r="C1417" i="18"/>
  <c r="B94" i="18"/>
  <c r="C67" i="18"/>
  <c r="C1498" i="18"/>
  <c r="C2395" i="18"/>
  <c r="B2170" i="18"/>
  <c r="C682" i="18"/>
  <c r="C914" i="18"/>
  <c r="B37" i="18"/>
  <c r="B1315" i="18"/>
  <c r="C1991" i="18"/>
  <c r="C1676" i="18"/>
  <c r="C1677" i="18"/>
  <c r="C1454" i="18"/>
  <c r="C1616" i="18"/>
  <c r="B264" i="18"/>
  <c r="C1291" i="18"/>
  <c r="C445" i="18"/>
  <c r="B80" i="18"/>
  <c r="B1530" i="18"/>
  <c r="D1102" i="18"/>
  <c r="C1240" i="18"/>
  <c r="C287" i="18"/>
  <c r="D779" i="18"/>
  <c r="B3508" i="18"/>
  <c r="B3024" i="18"/>
  <c r="C2305" i="18"/>
  <c r="C619" i="18"/>
  <c r="C1719" i="18"/>
  <c r="B10" i="18"/>
  <c r="D899" i="18"/>
  <c r="B472" i="18"/>
  <c r="B388" i="18"/>
  <c r="C1880" i="18"/>
  <c r="B137" i="18"/>
  <c r="B2510" i="18"/>
  <c r="D306" i="18"/>
  <c r="C358" i="18"/>
  <c r="B1860" i="18"/>
  <c r="B434" i="18"/>
  <c r="B3156" i="18"/>
  <c r="B1894" i="18"/>
  <c r="C2555" i="18"/>
  <c r="B390" i="18"/>
  <c r="C1057" i="18"/>
  <c r="B2281" i="18"/>
  <c r="C751" i="18"/>
  <c r="B1364" i="18"/>
  <c r="D1211" i="18"/>
  <c r="C1420" i="18"/>
  <c r="B2465" i="18"/>
  <c r="B320" i="18"/>
  <c r="C1477" i="18"/>
  <c r="B1640" i="18"/>
  <c r="D209" i="18"/>
  <c r="C45" i="18"/>
  <c r="B74" i="18"/>
  <c r="B159" i="18"/>
  <c r="D620" i="18"/>
  <c r="B284" i="18"/>
  <c r="B1249" i="18"/>
  <c r="B723" i="18"/>
  <c r="D764" i="18"/>
  <c r="B146" i="18"/>
  <c r="D1070" i="18"/>
  <c r="B1587" i="18"/>
  <c r="B652" i="18"/>
  <c r="C404" i="18"/>
  <c r="B1523" i="18"/>
  <c r="C1095" i="18"/>
  <c r="D1015" i="18"/>
  <c r="C1791" i="18"/>
  <c r="B387" i="18"/>
  <c r="B1585" i="18"/>
  <c r="C572" i="18"/>
  <c r="B742" i="18"/>
  <c r="B1851" i="18"/>
  <c r="C3348" i="18"/>
  <c r="B1686" i="18"/>
  <c r="C2459" i="18"/>
  <c r="B1429" i="18"/>
  <c r="C181" i="18"/>
  <c r="D184" i="18"/>
  <c r="B2518" i="18"/>
  <c r="C219" i="18"/>
  <c r="B2591" i="18"/>
  <c r="C2676" i="18"/>
  <c r="B735" i="18"/>
  <c r="B955" i="18"/>
  <c r="C337" i="18"/>
  <c r="B2617" i="18"/>
  <c r="B63" i="18"/>
  <c r="B1316" i="18"/>
  <c r="C50" i="18"/>
  <c r="C1662" i="18"/>
  <c r="C231" i="18"/>
  <c r="B224" i="18"/>
  <c r="B987" i="18"/>
  <c r="B614" i="18"/>
  <c r="C75" i="18"/>
  <c r="C2855" i="18"/>
  <c r="C233" i="18"/>
  <c r="C2064" i="18"/>
  <c r="C1729" i="18"/>
  <c r="D414" i="18"/>
  <c r="B152" i="18"/>
  <c r="B588" i="18"/>
  <c r="B105" i="18"/>
  <c r="B620" i="18"/>
  <c r="B1486" i="18"/>
  <c r="D1213" i="18"/>
  <c r="C1262" i="18"/>
  <c r="C1466" i="18"/>
  <c r="C964" i="18"/>
  <c r="C777" i="18"/>
  <c r="B3413" i="18"/>
  <c r="C1881" i="18"/>
  <c r="C1866" i="18"/>
  <c r="B636" i="18"/>
  <c r="C3554" i="18"/>
  <c r="C3070" i="18"/>
  <c r="B1741" i="18"/>
  <c r="B3232" i="18"/>
  <c r="B1024" i="18"/>
  <c r="D973" i="18"/>
  <c r="C2608" i="18"/>
  <c r="C1882" i="18"/>
  <c r="B321" i="18"/>
  <c r="B2629" i="18"/>
  <c r="C1233" i="18"/>
  <c r="B295" i="18"/>
  <c r="C1587" i="18"/>
  <c r="B3202" i="18"/>
  <c r="B597" i="18"/>
  <c r="B594" i="18"/>
  <c r="B265" i="18"/>
  <c r="D42" i="18"/>
  <c r="B2397" i="18"/>
  <c r="B1441" i="18"/>
  <c r="B433" i="18"/>
  <c r="C321" i="18"/>
  <c r="B367" i="18"/>
  <c r="C933" i="18"/>
  <c r="B3281" i="18"/>
  <c r="B567" i="18"/>
  <c r="B1022" i="18"/>
  <c r="B2166" i="18"/>
  <c r="C1487" i="18"/>
  <c r="C2160" i="18"/>
  <c r="C2716" i="18"/>
  <c r="C805" i="18"/>
  <c r="D346" i="18"/>
  <c r="C1579" i="18"/>
  <c r="D1030" i="18"/>
  <c r="B204" i="18"/>
  <c r="D1303" i="18"/>
  <c r="C2269" i="18"/>
  <c r="B2292" i="18"/>
  <c r="B30" i="18"/>
  <c r="C985" i="18"/>
  <c r="C2730" i="18"/>
  <c r="C873" i="18"/>
  <c r="C1287" i="18"/>
  <c r="B978" i="18"/>
  <c r="C971" i="18"/>
  <c r="B421" i="18"/>
  <c r="B503" i="18"/>
  <c r="D793" i="18"/>
  <c r="D396" i="18"/>
  <c r="D1115" i="18"/>
  <c r="D611" i="18"/>
  <c r="D1053" i="18"/>
  <c r="C3387" i="18"/>
  <c r="C2657" i="18"/>
  <c r="C2911" i="18"/>
  <c r="C2179" i="18"/>
  <c r="C1078" i="18"/>
  <c r="B130" i="18"/>
  <c r="C882" i="18"/>
  <c r="C1113" i="18"/>
  <c r="C2044" i="18"/>
  <c r="D786" i="18"/>
  <c r="B2087" i="18"/>
  <c r="B1846" i="18"/>
  <c r="B2472" i="18"/>
  <c r="D251" i="18"/>
  <c r="D797" i="18"/>
  <c r="B766" i="18"/>
  <c r="D77" i="18"/>
  <c r="B1096" i="18"/>
  <c r="C2745" i="18"/>
  <c r="D855" i="18"/>
  <c r="C1550" i="18"/>
  <c r="D424" i="18"/>
  <c r="B2271" i="18"/>
  <c r="C1072" i="18"/>
  <c r="C2974" i="18"/>
  <c r="B419" i="18"/>
  <c r="C1779" i="18"/>
  <c r="D28" i="18"/>
  <c r="C2421" i="18"/>
  <c r="C1837" i="18"/>
  <c r="D419" i="18"/>
  <c r="C1104" i="18"/>
  <c r="C1663" i="18"/>
  <c r="D319" i="18"/>
  <c r="C687" i="18"/>
  <c r="D468" i="18"/>
  <c r="B512" i="18"/>
  <c r="D199" i="18"/>
  <c r="B514" i="18"/>
  <c r="D837" i="18"/>
  <c r="C821" i="18"/>
  <c r="C2057" i="18"/>
  <c r="C1908" i="18"/>
  <c r="C68" i="18"/>
  <c r="B2841" i="18"/>
  <c r="B1912" i="18"/>
  <c r="B608" i="18"/>
  <c r="D310" i="18"/>
  <c r="C3475" i="18"/>
  <c r="C374" i="18"/>
  <c r="C758" i="18"/>
  <c r="C1342" i="18"/>
  <c r="B725" i="18"/>
  <c r="D1094" i="18"/>
  <c r="B602" i="18"/>
  <c r="C1209" i="18"/>
  <c r="B548" i="18"/>
  <c r="C3419" i="18"/>
  <c r="C3231" i="18"/>
  <c r="B2611" i="18"/>
  <c r="D1157" i="18"/>
  <c r="C1116" i="18"/>
  <c r="C476" i="18"/>
  <c r="C2893" i="18"/>
  <c r="B2141" i="18"/>
  <c r="B1855" i="18"/>
  <c r="D53" i="18"/>
  <c r="B611" i="18"/>
  <c r="B874" i="18"/>
  <c r="D681" i="18"/>
  <c r="B3130" i="18"/>
  <c r="B1770" i="18"/>
  <c r="B767" i="18"/>
  <c r="B1236" i="18"/>
  <c r="B784" i="18"/>
  <c r="C930" i="18"/>
  <c r="C412" i="18"/>
  <c r="C2127" i="18"/>
  <c r="C899" i="18"/>
  <c r="B281" i="18"/>
  <c r="C1243" i="18"/>
  <c r="B1427" i="18"/>
  <c r="C384" i="18"/>
  <c r="D179" i="18"/>
  <c r="B2260" i="18"/>
  <c r="B2218" i="18"/>
  <c r="C1007" i="18"/>
  <c r="C1421" i="18"/>
  <c r="B1804" i="18"/>
  <c r="B1037" i="18"/>
  <c r="D626" i="18"/>
  <c r="C2450" i="18"/>
  <c r="C2176" i="18"/>
  <c r="B398" i="18"/>
  <c r="B399" i="18"/>
  <c r="C2882" i="18"/>
  <c r="C1280" i="18"/>
  <c r="D1073" i="18"/>
  <c r="B1172" i="18"/>
  <c r="B940" i="18"/>
  <c r="C2342" i="18"/>
  <c r="B507" i="18"/>
  <c r="B170" i="18"/>
  <c r="D985" i="18"/>
  <c r="C2996" i="18"/>
  <c r="C2561" i="18"/>
  <c r="C2925" i="18"/>
  <c r="D451" i="18"/>
  <c r="B949" i="18"/>
  <c r="B1701" i="18"/>
  <c r="B3273" i="18"/>
  <c r="C2317" i="18"/>
  <c r="B1520" i="18"/>
  <c r="C2263" i="18"/>
  <c r="B1084" i="18"/>
  <c r="C785" i="18"/>
  <c r="D420" i="18"/>
  <c r="D421" i="18"/>
  <c r="B1817" i="18"/>
  <c r="C843" i="18"/>
  <c r="B678" i="18"/>
  <c r="B1801" i="18"/>
  <c r="B924" i="18"/>
  <c r="C301" i="18"/>
  <c r="B2828" i="18"/>
  <c r="B2155" i="18"/>
  <c r="C2125" i="18"/>
  <c r="B637" i="18"/>
  <c r="B823" i="18"/>
  <c r="C2495" i="18"/>
  <c r="B1368" i="18"/>
  <c r="B307" i="18"/>
  <c r="B3539" i="18"/>
  <c r="C2098" i="18"/>
  <c r="B1799" i="18"/>
  <c r="D1184" i="18"/>
  <c r="D270" i="18"/>
  <c r="C1315" i="18"/>
  <c r="C2310" i="18"/>
  <c r="B303" i="18"/>
  <c r="C362" i="18"/>
  <c r="C1087" i="18"/>
  <c r="D829" i="18"/>
  <c r="B62" i="18"/>
  <c r="B1246" i="18"/>
  <c r="D261" i="18"/>
  <c r="D908" i="18"/>
  <c r="C1094" i="18"/>
  <c r="C1073" i="18"/>
  <c r="B120" i="18"/>
  <c r="C2118" i="18"/>
  <c r="B904" i="18"/>
  <c r="D439" i="18"/>
  <c r="D878" i="18"/>
  <c r="C2742" i="18"/>
  <c r="C1170" i="18"/>
  <c r="D592" i="18"/>
  <c r="B1666" i="18"/>
  <c r="D1038" i="18"/>
  <c r="C693" i="18"/>
  <c r="B2222" i="18"/>
  <c r="B250" i="18"/>
  <c r="C1160" i="18"/>
  <c r="D1076" i="18"/>
  <c r="B543" i="18"/>
  <c r="B712" i="18"/>
  <c r="B863" i="18"/>
  <c r="C264" i="18"/>
  <c r="C1695" i="18"/>
  <c r="D215" i="18"/>
  <c r="B1876" i="18"/>
  <c r="B3006" i="18"/>
  <c r="B1334" i="18"/>
  <c r="B360" i="18"/>
  <c r="B1766" i="18"/>
  <c r="B521" i="18"/>
  <c r="B3420" i="18"/>
  <c r="D271" i="18"/>
  <c r="C584" i="18"/>
  <c r="B337" i="18"/>
  <c r="D330" i="18"/>
  <c r="B208" i="18"/>
  <c r="C3533" i="18"/>
  <c r="D222" i="18"/>
  <c r="C1628" i="18"/>
  <c r="D1020" i="18"/>
  <c r="B537" i="18"/>
  <c r="C1036" i="18"/>
  <c r="B922" i="18"/>
  <c r="D1229" i="18"/>
  <c r="D980" i="18"/>
  <c r="B621" i="18"/>
  <c r="C3470" i="18"/>
  <c r="B1072" i="18"/>
  <c r="C47" i="18"/>
  <c r="D792" i="18"/>
  <c r="B1173" i="18"/>
  <c r="B1200" i="18"/>
  <c r="C27" i="18"/>
  <c r="D454" i="18"/>
  <c r="B2089" i="18"/>
  <c r="D1294" i="18"/>
  <c r="C2571" i="18"/>
  <c r="B410" i="18"/>
  <c r="D1286" i="18"/>
  <c r="C790" i="18"/>
  <c r="B877" i="18"/>
  <c r="D911" i="18"/>
  <c r="B469" i="18"/>
  <c r="D846" i="18"/>
  <c r="C3574" i="18"/>
  <c r="B3122" i="18"/>
  <c r="C643" i="18"/>
  <c r="C1435" i="18"/>
  <c r="D200" i="18"/>
  <c r="B668" i="18"/>
  <c r="C2529" i="18"/>
  <c r="B1616" i="18"/>
  <c r="B290" i="18"/>
  <c r="D311" i="18"/>
  <c r="C3356" i="18"/>
  <c r="B1102" i="18"/>
  <c r="C586" i="18"/>
  <c r="B3" i="18"/>
  <c r="B2769" i="18"/>
  <c r="D993" i="18"/>
  <c r="D644" i="18"/>
  <c r="B1259" i="18"/>
  <c r="D578" i="18"/>
  <c r="C1930" i="18"/>
  <c r="C3514" i="18"/>
  <c r="B2063" i="18"/>
  <c r="C1138" i="18"/>
  <c r="C2552" i="18"/>
  <c r="C3643" i="18"/>
  <c r="C3358" i="18"/>
  <c r="B368" i="18"/>
  <c r="C1089" i="18"/>
  <c r="C3234" i="18"/>
  <c r="C2369" i="18"/>
  <c r="D617" i="18"/>
  <c r="B1383" i="18"/>
  <c r="C187" i="18"/>
  <c r="B2393" i="18"/>
  <c r="D1310" i="18"/>
  <c r="C1878" i="18"/>
  <c r="C1443" i="18"/>
  <c r="B2196" i="18"/>
  <c r="B201" i="18"/>
  <c r="B1146" i="18"/>
  <c r="C1053" i="18"/>
  <c r="D584" i="18"/>
  <c r="C227" i="18"/>
  <c r="B86" i="18"/>
  <c r="C2267" i="18"/>
  <c r="C1861" i="18"/>
  <c r="D692" i="18"/>
  <c r="D488" i="18"/>
  <c r="B1374" i="18"/>
  <c r="B2325" i="18"/>
  <c r="D808" i="18"/>
  <c r="B1207" i="18"/>
  <c r="D401" i="18"/>
  <c r="D382" i="18"/>
  <c r="C1583" i="18"/>
  <c r="B3285" i="18"/>
  <c r="C200" i="18"/>
  <c r="D809" i="18"/>
  <c r="B1385" i="18"/>
  <c r="B277" i="18"/>
  <c r="B680" i="18"/>
  <c r="C331" i="18"/>
  <c r="B1301" i="18"/>
  <c r="C1360" i="18"/>
  <c r="B1812" i="18"/>
  <c r="C1578" i="18"/>
  <c r="B504" i="18"/>
  <c r="B2408" i="18"/>
  <c r="B2223" i="18"/>
  <c r="B575" i="18"/>
  <c r="C1411" i="18"/>
  <c r="C1366" i="18"/>
  <c r="B660" i="18"/>
  <c r="C1748" i="18"/>
  <c r="D756" i="18"/>
  <c r="C2441" i="18"/>
  <c r="C749" i="18"/>
  <c r="B252" i="18"/>
  <c r="B1558" i="18"/>
  <c r="B981" i="18"/>
  <c r="C999" i="18"/>
  <c r="B1237" i="18"/>
  <c r="B3055" i="18"/>
  <c r="C770" i="18"/>
  <c r="C2197" i="18"/>
  <c r="B415" i="18"/>
  <c r="B221" i="18"/>
  <c r="C1645" i="18"/>
  <c r="B1163" i="18"/>
  <c r="B1329" i="18"/>
  <c r="D874" i="18"/>
  <c r="D888" i="18"/>
  <c r="C1097" i="18"/>
  <c r="B241" i="18"/>
  <c r="D1202" i="18"/>
  <c r="B2798" i="18"/>
  <c r="B153" i="18"/>
  <c r="B1002" i="18"/>
  <c r="B1106" i="18"/>
  <c r="B106" i="18"/>
  <c r="C1672" i="18"/>
  <c r="B110" i="18"/>
  <c r="C2455" i="18"/>
  <c r="B1459" i="18"/>
  <c r="C2292" i="18"/>
  <c r="C3654" i="18"/>
  <c r="C1717" i="18"/>
  <c r="C2189" i="18"/>
  <c r="B3040" i="18"/>
  <c r="D376" i="18"/>
  <c r="B769" i="18"/>
  <c r="B1854" i="18"/>
  <c r="C2672" i="18"/>
  <c r="C671" i="18"/>
  <c r="B517" i="18"/>
  <c r="D1100" i="18"/>
  <c r="B946" i="18"/>
  <c r="C1905" i="18"/>
  <c r="B592" i="18"/>
  <c r="D698" i="18"/>
  <c r="B965" i="18"/>
  <c r="B2376" i="18"/>
  <c r="C2578" i="18"/>
  <c r="D1163" i="18"/>
  <c r="B1100" i="18"/>
  <c r="C2329" i="18"/>
  <c r="C1025" i="18"/>
  <c r="B247" i="18"/>
  <c r="C2065" i="18"/>
  <c r="B195" i="18"/>
  <c r="C420" i="18"/>
  <c r="B334" i="18"/>
  <c r="D1252" i="18"/>
  <c r="D870" i="18"/>
  <c r="D229" i="18"/>
  <c r="C2392" i="18"/>
  <c r="C64" i="18"/>
  <c r="B3198" i="18"/>
  <c r="C995" i="18"/>
  <c r="C2162" i="18"/>
  <c r="C1059" i="18"/>
  <c r="C176" i="18"/>
  <c r="C378" i="18"/>
  <c r="C459" i="18"/>
  <c r="D337" i="18"/>
  <c r="B579" i="18"/>
  <c r="C192" i="18"/>
  <c r="D442" i="18"/>
  <c r="B262" i="18"/>
  <c r="B658" i="18"/>
  <c r="C469" i="18"/>
  <c r="C1690" i="18"/>
  <c r="B1312" i="18"/>
  <c r="C1829" i="18"/>
  <c r="C1726" i="18"/>
  <c r="C2927" i="18"/>
  <c r="B1970" i="18"/>
  <c r="C1644" i="18"/>
  <c r="C1285" i="18"/>
  <c r="B1796" i="18"/>
  <c r="B1618" i="18"/>
  <c r="D368" i="18"/>
  <c r="C2249" i="18"/>
  <c r="C252" i="18"/>
  <c r="C585" i="18"/>
  <c r="B631" i="18"/>
  <c r="D259" i="18"/>
  <c r="D728" i="18"/>
  <c r="D364" i="18"/>
  <c r="C2237" i="18"/>
  <c r="B175" i="18"/>
  <c r="B222" i="18"/>
  <c r="D1044" i="18"/>
  <c r="C1376" i="18"/>
  <c r="C1100" i="18"/>
  <c r="C1406" i="18"/>
  <c r="B833" i="18"/>
  <c r="B1303" i="18"/>
  <c r="B1331" i="18"/>
  <c r="B1142" i="18"/>
  <c r="B659" i="18"/>
  <c r="B695" i="18"/>
  <c r="B699" i="18"/>
  <c r="B719" i="18"/>
  <c r="B2698" i="18"/>
  <c r="B223" i="18"/>
  <c r="C3042" i="18"/>
  <c r="D854" i="18"/>
  <c r="C3116" i="18"/>
  <c r="C625" i="18"/>
  <c r="B731" i="18"/>
  <c r="B647" i="18"/>
  <c r="B977" i="18"/>
  <c r="B163" i="18"/>
  <c r="C2910" i="18"/>
  <c r="B357" i="18"/>
  <c r="B926" i="18"/>
  <c r="C1436" i="18"/>
  <c r="B954" i="18"/>
  <c r="B1138" i="18"/>
  <c r="C1947" i="18"/>
  <c r="B655" i="18"/>
  <c r="C1648" i="18"/>
  <c r="C2090" i="18"/>
  <c r="B2528" i="18"/>
  <c r="C1378" i="18"/>
  <c r="D590" i="18"/>
  <c r="B2919" i="18"/>
  <c r="D333" i="18"/>
  <c r="B2489" i="18"/>
  <c r="B1910" i="18"/>
  <c r="B404" i="18"/>
  <c r="B3419" i="18"/>
  <c r="D1267" i="18"/>
  <c r="C940" i="18"/>
  <c r="B443" i="18"/>
  <c r="D279" i="18"/>
  <c r="C2622" i="18"/>
  <c r="C615" i="18"/>
  <c r="B1115" i="18"/>
  <c r="D1177" i="18"/>
  <c r="C1023" i="18"/>
  <c r="C2562" i="18"/>
  <c r="C2687" i="18"/>
  <c r="D1285" i="18"/>
  <c r="C278" i="18"/>
  <c r="B96" i="18"/>
  <c r="B2038" i="18"/>
  <c r="B3235" i="18"/>
  <c r="B309" i="18"/>
  <c r="B379" i="18"/>
  <c r="D432" i="18"/>
  <c r="C1172" i="18"/>
  <c r="B841" i="18"/>
  <c r="B684" i="18"/>
  <c r="B3398" i="18"/>
  <c r="C1964" i="18"/>
  <c r="D218" i="18"/>
  <c r="B1083" i="18"/>
  <c r="C3359" i="18"/>
  <c r="B1104" i="18"/>
  <c r="D258" i="18"/>
  <c r="D1274" i="18"/>
  <c r="B593" i="18"/>
  <c r="D667" i="18"/>
  <c r="D818" i="18"/>
  <c r="B1865" i="18"/>
  <c r="B351" i="18"/>
  <c r="B661" i="18"/>
  <c r="B663" i="18"/>
  <c r="C2453" i="18"/>
  <c r="B1642" i="18"/>
  <c r="B736" i="18"/>
  <c r="D178" i="18"/>
  <c r="C1683" i="18"/>
  <c r="C2135" i="18"/>
  <c r="B180" i="18"/>
  <c r="D1074" i="18"/>
  <c r="B1685" i="18"/>
  <c r="D1071" i="18"/>
  <c r="B772" i="18"/>
  <c r="B93" i="18"/>
  <c r="C979" i="18"/>
  <c r="C860" i="18"/>
  <c r="D776" i="18"/>
  <c r="D685" i="18"/>
  <c r="B413" i="18"/>
  <c r="B395" i="18"/>
  <c r="B757" i="18"/>
  <c r="C996" i="18"/>
  <c r="C1807" i="18"/>
  <c r="B1886" i="18"/>
  <c r="D951" i="18"/>
  <c r="C2594" i="18"/>
  <c r="B119" i="18"/>
  <c r="C448" i="18"/>
  <c r="B104" i="18"/>
  <c r="C2521" i="18"/>
  <c r="D591" i="18"/>
  <c r="B2705" i="18"/>
  <c r="D996" i="18"/>
  <c r="D1148" i="18"/>
  <c r="B675" i="18"/>
  <c r="D597" i="18"/>
  <c r="D342" i="18"/>
  <c r="C419" i="18"/>
  <c r="B2070" i="18"/>
  <c r="B272" i="18"/>
  <c r="B558" i="18"/>
  <c r="C863" i="18"/>
  <c r="D1082" i="18"/>
  <c r="C1654" i="18"/>
  <c r="D1300" i="18"/>
  <c r="D636" i="18"/>
  <c r="C2944" i="18"/>
  <c r="C196" i="18"/>
  <c r="C54" i="18"/>
  <c r="B1838" i="18"/>
  <c r="C343" i="18"/>
  <c r="B2686" i="18"/>
  <c r="C414" i="18"/>
  <c r="C2807" i="18"/>
  <c r="B2232" i="18"/>
  <c r="B2268" i="18"/>
  <c r="C315" i="18"/>
  <c r="D688" i="18"/>
  <c r="D953" i="18"/>
  <c r="D452" i="18"/>
  <c r="D257" i="18"/>
  <c r="C710" i="18"/>
  <c r="D407" i="18"/>
  <c r="B3394" i="18"/>
  <c r="C668" i="18"/>
  <c r="B381" i="18"/>
  <c r="C2037" i="18"/>
  <c r="B701" i="18"/>
  <c r="D1207" i="18"/>
  <c r="B3118" i="18"/>
  <c r="D433" i="18"/>
  <c r="D244" i="18"/>
  <c r="B1552" i="18"/>
  <c r="B2509" i="18"/>
  <c r="C2012" i="18"/>
  <c r="B359" i="18"/>
  <c r="B2205" i="18"/>
  <c r="C1133" i="18"/>
  <c r="D501" i="18"/>
  <c r="C2977" i="18"/>
  <c r="C1975" i="18"/>
  <c r="C2992" i="18"/>
  <c r="C2279" i="18"/>
  <c r="D1189" i="18"/>
  <c r="C905" i="18"/>
  <c r="B134" i="18"/>
  <c r="B189" i="18"/>
  <c r="C2096" i="18"/>
  <c r="C225" i="18"/>
  <c r="D924" i="18"/>
  <c r="D466" i="18"/>
  <c r="C592" i="18"/>
  <c r="D1160" i="18"/>
  <c r="B911" i="18"/>
  <c r="B601" i="18"/>
  <c r="B573" i="18"/>
  <c r="B649" i="18"/>
  <c r="D840" i="18"/>
  <c r="B34" i="18"/>
  <c r="C2109" i="18"/>
  <c r="D700" i="18"/>
  <c r="B139" i="18"/>
  <c r="B2011" i="18"/>
  <c r="D918" i="18"/>
  <c r="B61" i="18"/>
  <c r="B2140" i="18"/>
  <c r="B3201" i="18"/>
  <c r="C193" i="18"/>
  <c r="B2872" i="18"/>
  <c r="B25" i="18"/>
  <c r="C2063" i="18"/>
  <c r="C1618" i="18"/>
  <c r="B2439" i="18"/>
  <c r="D1048" i="18"/>
  <c r="B1639" i="18"/>
  <c r="B1676" i="18"/>
  <c r="B1721" i="18"/>
  <c r="D1138" i="18"/>
  <c r="C190" i="18"/>
  <c r="C630" i="18"/>
  <c r="B1510" i="18"/>
  <c r="C1257" i="18"/>
  <c r="C1190" i="18"/>
  <c r="C1999" i="18"/>
  <c r="D616" i="18"/>
  <c r="C3543" i="18"/>
  <c r="C876" i="18"/>
  <c r="C1066" i="18"/>
  <c r="C2976" i="18"/>
  <c r="C1061" i="18"/>
  <c r="B2014" i="18"/>
  <c r="C1241" i="18"/>
  <c r="B2498" i="18"/>
  <c r="C1993" i="18"/>
  <c r="B997" i="18"/>
  <c r="B2512" i="18"/>
  <c r="B2160" i="18"/>
  <c r="C1293" i="18"/>
  <c r="C2086" i="18"/>
  <c r="C182" i="18"/>
  <c r="D1311" i="18"/>
  <c r="C579" i="18"/>
  <c r="D707" i="18"/>
  <c r="D308" i="18"/>
  <c r="B100" i="18"/>
  <c r="D1233" i="18"/>
  <c r="B2189" i="18"/>
  <c r="C323" i="18"/>
  <c r="B587" i="18"/>
  <c r="C289" i="18"/>
  <c r="D1122" i="18"/>
  <c r="C2396" i="18"/>
  <c r="C336" i="18"/>
  <c r="C838" i="18"/>
  <c r="B1882" i="18"/>
  <c r="C1188" i="18"/>
  <c r="D39" i="18"/>
  <c r="C1442" i="18"/>
  <c r="B1503" i="18"/>
  <c r="C1777" i="18"/>
  <c r="C786" i="18"/>
  <c r="C635" i="18"/>
  <c r="D1016" i="18"/>
  <c r="B2599" i="18"/>
  <c r="C2530" i="18"/>
  <c r="C1895" i="18"/>
  <c r="B1925" i="18"/>
  <c r="C839" i="18"/>
  <c r="B2548" i="18"/>
  <c r="B530" i="18"/>
  <c r="D577" i="18"/>
  <c r="C610" i="18"/>
  <c r="D227" i="18"/>
  <c r="B3339" i="18"/>
  <c r="C1633" i="18"/>
  <c r="D51" i="18"/>
  <c r="B293" i="18"/>
  <c r="B1504" i="18"/>
  <c r="D1182" i="18"/>
  <c r="B2211" i="18"/>
  <c r="D816" i="18"/>
  <c r="D781" i="18"/>
  <c r="D937" i="18"/>
  <c r="C982" i="18"/>
  <c r="B1025" i="18"/>
  <c r="D230" i="18"/>
  <c r="D284" i="18"/>
  <c r="B692" i="18"/>
  <c r="B1273" i="18"/>
  <c r="B1516" i="18"/>
  <c r="B709" i="18"/>
  <c r="C1062" i="18"/>
  <c r="C2233" i="18"/>
  <c r="C61" i="18"/>
  <c r="D59" i="18"/>
  <c r="C2781" i="18"/>
  <c r="C1509" i="18"/>
  <c r="C1456" i="18"/>
  <c r="C1232" i="18"/>
  <c r="B1688" i="18"/>
  <c r="D446" i="18"/>
  <c r="C339" i="18"/>
  <c r="C2052" i="18"/>
  <c r="D240" i="18"/>
  <c r="D1174" i="18"/>
  <c r="B749" i="18"/>
  <c r="C747" i="18"/>
  <c r="C1915" i="18"/>
  <c r="B401" i="18"/>
  <c r="B3252" i="18"/>
  <c r="C2755" i="18"/>
  <c r="B1395" i="18"/>
  <c r="B2900" i="18"/>
  <c r="C1032" i="18"/>
  <c r="C243" i="18"/>
  <c r="C607" i="18"/>
  <c r="B2042" i="18"/>
  <c r="B3021" i="18"/>
  <c r="C294" i="18"/>
  <c r="D1214" i="18"/>
  <c r="B1664" i="18"/>
  <c r="C1927" i="18"/>
  <c r="D773" i="18"/>
  <c r="C1130" i="18"/>
  <c r="C3495" i="18"/>
  <c r="B3175" i="18"/>
  <c r="B2457" i="18"/>
  <c r="C1192" i="18"/>
  <c r="C2055" i="18"/>
  <c r="B2931" i="18"/>
  <c r="C730" i="18"/>
  <c r="D458" i="18"/>
  <c r="C1720" i="18"/>
  <c r="B1391" i="18"/>
  <c r="D464" i="18"/>
  <c r="C3406" i="18"/>
  <c r="B218" i="18"/>
  <c r="C2800" i="18"/>
  <c r="D720" i="18"/>
  <c r="C2000" i="18"/>
  <c r="D289" i="18"/>
  <c r="C2997" i="18"/>
  <c r="B3026" i="18"/>
  <c r="C2281" i="18"/>
  <c r="D1107" i="18"/>
  <c r="B1771" i="18"/>
  <c r="D29" i="18"/>
  <c r="C1054" i="18"/>
  <c r="B1908" i="18"/>
  <c r="C2829" i="18"/>
  <c r="B615" i="18"/>
  <c r="B1021" i="18"/>
  <c r="B943" i="18"/>
  <c r="B2953" i="18"/>
  <c r="B1110" i="18"/>
  <c r="B1866" i="18"/>
  <c r="B178" i="18"/>
  <c r="B1482" i="18"/>
  <c r="D367" i="18"/>
  <c r="B1267" i="18"/>
  <c r="D266" i="18"/>
  <c r="C908" i="18"/>
  <c r="B1555" i="18"/>
  <c r="B811" i="18"/>
  <c r="B1884" i="18"/>
  <c r="B572" i="18"/>
  <c r="C734" i="18"/>
  <c r="C1631" i="18"/>
  <c r="C1146" i="18"/>
  <c r="B2138" i="18"/>
  <c r="C1289" i="18"/>
  <c r="B1594" i="18"/>
  <c r="C1349" i="18"/>
  <c r="D223" i="18"/>
  <c r="C725" i="18"/>
  <c r="B3074" i="18"/>
  <c r="C1465" i="18"/>
  <c r="C764" i="18"/>
  <c r="B1788" i="18"/>
  <c r="B1457" i="18"/>
  <c r="C329" i="18"/>
  <c r="C2051" i="18"/>
  <c r="B577" i="18"/>
  <c r="D55" i="18"/>
  <c r="B3409" i="18"/>
  <c r="B619" i="18"/>
  <c r="C481" i="18"/>
  <c r="D798" i="18"/>
  <c r="D640" i="18"/>
  <c r="C2695" i="18"/>
  <c r="D1041" i="18"/>
  <c r="B775" i="18"/>
  <c r="D645" i="18"/>
  <c r="C1518" i="18"/>
  <c r="D40" i="18"/>
  <c r="B532" i="18"/>
  <c r="C2091" i="18"/>
  <c r="D326" i="18"/>
  <c r="C2765" i="18"/>
  <c r="C2602" i="18"/>
  <c r="C1396" i="18"/>
  <c r="B635" i="18"/>
  <c r="B2851" i="18"/>
  <c r="B148" i="18"/>
  <c r="C1400" i="18"/>
  <c r="B729" i="18"/>
  <c r="D267" i="18"/>
  <c r="B1141" i="18"/>
  <c r="B1939" i="18"/>
  <c r="B1458" i="18"/>
  <c r="B131" i="18"/>
  <c r="B1005" i="18"/>
  <c r="B460" i="18"/>
  <c r="B3294" i="18"/>
  <c r="B813" i="18"/>
  <c r="D708" i="18"/>
  <c r="C1483" i="18"/>
  <c r="D805" i="18"/>
  <c r="D281" i="18"/>
  <c r="B1390" i="18"/>
  <c r="D992" i="18"/>
  <c r="B2265" i="18"/>
  <c r="D369" i="18"/>
  <c r="D273" i="18"/>
  <c r="B486" i="18"/>
  <c r="B556" i="18"/>
  <c r="B2975" i="18"/>
  <c r="B506" i="18"/>
  <c r="B524" i="18"/>
  <c r="D1040" i="18"/>
  <c r="B2506" i="18"/>
  <c r="D228" i="18"/>
  <c r="D922" i="18"/>
  <c r="B3574" i="18"/>
  <c r="C833" i="18"/>
  <c r="B21" i="18"/>
  <c r="B1469" i="18"/>
  <c r="B2997" i="18"/>
  <c r="B1513" i="18"/>
  <c r="C455" i="18"/>
  <c r="B674" i="18"/>
  <c r="D608" i="18"/>
  <c r="C303" i="18"/>
  <c r="C1528" i="18"/>
  <c r="B991" i="18"/>
  <c r="B1131" i="18"/>
  <c r="D352" i="18"/>
  <c r="C606" i="18"/>
  <c r="B1040" i="18"/>
  <c r="C792" i="18"/>
  <c r="D255" i="18"/>
  <c r="C415" i="18"/>
  <c r="D348" i="18"/>
  <c r="C1409" i="18"/>
  <c r="C34" i="18"/>
  <c r="B363" i="18"/>
  <c r="B2417" i="18"/>
  <c r="B711" i="18"/>
  <c r="C1525" i="18"/>
  <c r="C3664" i="18"/>
  <c r="C2226" i="18"/>
  <c r="B498" i="18"/>
  <c r="B2161" i="18"/>
  <c r="D247" i="18"/>
  <c r="C1307" i="18"/>
  <c r="C700" i="18"/>
  <c r="C400" i="18"/>
  <c r="B3311" i="18"/>
  <c r="B896" i="18"/>
  <c r="B1095" i="18"/>
  <c r="C2982" i="18"/>
  <c r="D1164" i="18"/>
  <c r="B2589" i="18"/>
  <c r="C275" i="18"/>
  <c r="B305" i="18"/>
  <c r="B7" i="18"/>
  <c r="B2482" i="18"/>
  <c r="B2238" i="18"/>
  <c r="B1335" i="18"/>
  <c r="C593" i="18"/>
  <c r="C1600" i="18"/>
  <c r="D1150" i="18"/>
  <c r="B339" i="18"/>
  <c r="B206" i="18"/>
  <c r="D705" i="18"/>
  <c r="B1261" i="18"/>
  <c r="C614" i="18"/>
  <c r="B3579" i="18"/>
  <c r="B2310" i="18"/>
  <c r="B1285" i="18"/>
  <c r="B2486" i="18"/>
  <c r="C3563" i="18"/>
  <c r="B280" i="18"/>
  <c r="D1217" i="18"/>
  <c r="C2178" i="18"/>
  <c r="D1238" i="18"/>
  <c r="D1026" i="18"/>
  <c r="B584" i="18"/>
  <c r="B2763" i="18"/>
  <c r="B2631" i="18"/>
  <c r="B959" i="18"/>
  <c r="B1862" i="18"/>
  <c r="C1107" i="18"/>
  <c r="B829" i="18"/>
  <c r="B1240" i="18"/>
  <c r="C1738" i="18"/>
  <c r="C399" i="18"/>
  <c r="C939" i="18"/>
  <c r="B2633" i="18"/>
  <c r="B1044" i="18"/>
  <c r="B283" i="18"/>
  <c r="D48" i="18"/>
  <c r="B1226" i="18"/>
  <c r="C1527" i="18"/>
  <c r="C875" i="18"/>
  <c r="D858" i="18"/>
  <c r="B184" i="18"/>
  <c r="D303" i="18"/>
  <c r="C442" i="18"/>
  <c r="B800" i="18"/>
  <c r="D772" i="18"/>
  <c r="B2741" i="18"/>
  <c r="B2680" i="18"/>
  <c r="B1753" i="18"/>
  <c r="C2045" i="18"/>
  <c r="C1621" i="18"/>
  <c r="D220" i="18"/>
  <c r="B750" i="18"/>
  <c r="C1641" i="18"/>
  <c r="D392" i="18"/>
  <c r="D450" i="18"/>
  <c r="B540" i="18"/>
  <c r="C295" i="18"/>
  <c r="B973" i="18"/>
  <c r="B783" i="18"/>
  <c r="D928" i="18"/>
  <c r="B255" i="18"/>
  <c r="C327" i="18"/>
  <c r="D955" i="18"/>
  <c r="D399" i="18"/>
  <c r="C274" i="18"/>
  <c r="B564" i="18"/>
  <c r="C483" i="18"/>
  <c r="B1268" i="18"/>
  <c r="D932" i="18"/>
  <c r="C869" i="18"/>
  <c r="B476" i="18"/>
  <c r="D33" i="18"/>
  <c r="B28" i="18"/>
  <c r="B380" i="18"/>
  <c r="B2250" i="18"/>
  <c r="B369" i="18"/>
  <c r="C2240" i="18"/>
  <c r="C2513" i="18"/>
  <c r="B2144" i="18"/>
  <c r="C2332" i="18"/>
  <c r="B2835" i="18"/>
  <c r="C2383" i="18"/>
  <c r="D389" i="18"/>
  <c r="B3614" i="18"/>
  <c r="C1126" i="18"/>
  <c r="B445" i="18"/>
  <c r="C324" i="18"/>
  <c r="C1128" i="18"/>
  <c r="C352" i="18"/>
  <c r="D579" i="18"/>
  <c r="B2088" i="18"/>
  <c r="D629" i="18"/>
  <c r="C1914" i="18"/>
  <c r="B1327" i="18"/>
  <c r="C1150" i="18"/>
  <c r="B136" i="18"/>
  <c r="D635" i="18"/>
  <c r="C943" i="18"/>
  <c r="B895" i="18"/>
  <c r="B423" i="18"/>
  <c r="C953" i="18"/>
  <c r="C3146" i="18"/>
  <c r="B2533" i="18"/>
  <c r="B296" i="18"/>
  <c r="C634" i="18"/>
  <c r="D630" i="18"/>
  <c r="B1712" i="18"/>
  <c r="C709" i="18"/>
  <c r="B1191" i="18"/>
  <c r="D31" i="18"/>
  <c r="B519" i="18"/>
  <c r="C3589" i="18"/>
  <c r="D849" i="18"/>
  <c r="B202" i="18"/>
  <c r="B753" i="18"/>
  <c r="B626" i="18"/>
  <c r="C460" i="18"/>
  <c r="C907" i="18"/>
  <c r="B406" i="18"/>
  <c r="C2276" i="18"/>
  <c r="D581" i="18"/>
  <c r="B2939" i="18"/>
  <c r="C366" i="18"/>
  <c r="C927" i="18"/>
  <c r="C56" i="18"/>
  <c r="C788" i="18"/>
  <c r="D492" i="18"/>
  <c r="B3529" i="18"/>
  <c r="C2822" i="18"/>
  <c r="B1371" i="18"/>
  <c r="B430" i="18"/>
  <c r="C2400" i="18"/>
  <c r="C1629" i="18"/>
  <c r="B1133" i="18"/>
  <c r="B2424" i="18"/>
  <c r="C1850" i="18"/>
  <c r="B344" i="18"/>
  <c r="B1483" i="18"/>
  <c r="D733" i="18"/>
  <c r="C285" i="18"/>
  <c r="D803" i="18"/>
  <c r="B2505" i="18"/>
  <c r="B2315" i="18"/>
  <c r="C221" i="18"/>
  <c r="C409" i="18"/>
  <c r="C2123" i="18"/>
  <c r="B737" i="18"/>
  <c r="C814" i="18"/>
  <c r="B3531" i="18"/>
  <c r="B1382" i="18"/>
  <c r="C735" i="18"/>
  <c r="C369" i="18"/>
  <c r="C1075" i="18"/>
  <c r="B951" i="18"/>
  <c r="B1531" i="18"/>
  <c r="B2737" i="18"/>
  <c r="D943" i="18"/>
  <c r="D457" i="18"/>
  <c r="C633" i="18"/>
  <c r="C1263" i="18"/>
  <c r="B1098" i="18"/>
  <c r="B824" i="18"/>
  <c r="B733" i="18"/>
  <c r="B1588" i="18"/>
  <c r="B794" i="18"/>
  <c r="B2230" i="18"/>
  <c r="C1210" i="18"/>
  <c r="B948" i="18"/>
  <c r="D1093" i="18"/>
  <c r="C465" i="18"/>
  <c r="B47" i="18"/>
  <c r="C1422" i="18"/>
  <c r="C918" i="18"/>
  <c r="C3596" i="18"/>
  <c r="B370" i="18"/>
  <c r="D506" i="18"/>
  <c r="B886" i="18"/>
  <c r="C2234" i="18"/>
  <c r="D41" i="18"/>
  <c r="B1580" i="18"/>
  <c r="D1170" i="18"/>
  <c r="C1842" i="18"/>
  <c r="D69" i="18"/>
  <c r="D203" i="18"/>
  <c r="B605" i="18"/>
  <c r="D1142" i="18"/>
  <c r="B2634" i="18"/>
  <c r="C1611" i="18"/>
  <c r="D1171" i="18"/>
  <c r="D1140" i="18"/>
  <c r="B837" i="18"/>
  <c r="C2128" i="18"/>
  <c r="C3302" i="18"/>
  <c r="C1750" i="18"/>
  <c r="B1904" i="18"/>
  <c r="B1276" i="18"/>
  <c r="D751" i="18"/>
  <c r="C1944" i="18"/>
  <c r="B244" i="18"/>
  <c r="D844" i="18"/>
  <c r="B964" i="18"/>
  <c r="C1286" i="18"/>
  <c r="B744" i="18"/>
  <c r="C249" i="18"/>
  <c r="D1028" i="18"/>
  <c r="D830" i="18"/>
  <c r="B535" i="18"/>
  <c r="C878" i="18"/>
  <c r="B2040" i="18"/>
  <c r="C2805" i="18"/>
  <c r="B1732" i="18"/>
  <c r="D1056" i="18"/>
  <c r="C3173" i="18"/>
  <c r="B2344" i="18"/>
  <c r="C883" i="18"/>
  <c r="C2295" i="18"/>
  <c r="D264" i="18"/>
  <c r="C613" i="18"/>
  <c r="B1032" i="18"/>
  <c r="B3626" i="18"/>
  <c r="C230" i="18"/>
  <c r="C1090" i="18"/>
  <c r="D1162" i="18"/>
  <c r="C885" i="18"/>
  <c r="D3654" i="18"/>
  <c r="B570" i="18"/>
  <c r="B1017" i="18"/>
  <c r="D612" i="18"/>
  <c r="D334" i="18"/>
  <c r="B1436" i="18"/>
  <c r="C259" i="18"/>
  <c r="B686" i="18"/>
  <c r="C1002" i="18"/>
  <c r="C3238" i="18"/>
  <c r="C2999" i="18"/>
  <c r="B1376" i="18"/>
  <c r="B2128" i="18"/>
  <c r="C1282" i="18"/>
  <c r="C1812" i="18"/>
  <c r="C1653" i="18"/>
  <c r="B804" i="18"/>
  <c r="C796" i="18"/>
  <c r="D496" i="18"/>
  <c r="B1617" i="18"/>
  <c r="C2201" i="18"/>
  <c r="B610" i="18"/>
  <c r="B1034" i="18"/>
  <c r="C2579" i="18"/>
  <c r="B2610" i="18"/>
  <c r="B2092" i="18"/>
  <c r="D1290" i="18"/>
  <c r="B1527" i="18"/>
  <c r="C2391" i="18"/>
  <c r="C3604" i="18"/>
  <c r="C849" i="18"/>
  <c r="B944" i="18"/>
  <c r="D250" i="18"/>
  <c r="D694" i="18"/>
  <c r="C1401" i="18"/>
  <c r="C2208" i="18"/>
  <c r="D366" i="18"/>
  <c r="B2131" i="18"/>
  <c r="B176" i="18"/>
  <c r="B1696" i="18"/>
  <c r="C198" i="18"/>
  <c r="C1624" i="18"/>
  <c r="B483" i="18"/>
  <c r="C1012" i="18"/>
  <c r="B1086" i="18"/>
  <c r="C1441" i="18"/>
  <c r="D1012" i="18"/>
  <c r="B907" i="18"/>
  <c r="C2353" i="18"/>
  <c r="B868" i="18"/>
  <c r="D788" i="18"/>
  <c r="C485" i="18"/>
  <c r="D60" i="18"/>
  <c r="B3401" i="18"/>
  <c r="B1318" i="18"/>
  <c r="B2326" i="18"/>
  <c r="D254" i="18"/>
  <c r="C955" i="18"/>
  <c r="B182" i="18"/>
  <c r="B759" i="18"/>
  <c r="B3696" i="18"/>
  <c r="D1027" i="18"/>
  <c r="D1262" i="18"/>
  <c r="D208" i="18"/>
  <c r="B480" i="18"/>
  <c r="B258" i="18"/>
  <c r="B2901" i="18"/>
  <c r="B422" i="18"/>
  <c r="B2452" i="18"/>
  <c r="B84" i="18"/>
  <c r="C226" i="18"/>
  <c r="C2647" i="18"/>
  <c r="D359" i="18"/>
  <c r="C1347" i="18"/>
  <c r="B285" i="18"/>
  <c r="B2685" i="18"/>
  <c r="D979" i="18"/>
  <c r="B860" i="18"/>
  <c r="B39" i="18"/>
  <c r="B331" i="18"/>
  <c r="C3176" i="18"/>
  <c r="D1065" i="18"/>
  <c r="B365" i="18"/>
  <c r="B848" i="18"/>
  <c r="B1716" i="18"/>
  <c r="D721" i="18"/>
  <c r="B1338" i="18"/>
  <c r="B1322" i="18"/>
  <c r="C589" i="18"/>
  <c r="B235" i="18"/>
  <c r="B2431" i="18"/>
  <c r="C1058" i="18"/>
  <c r="C382" i="18"/>
  <c r="B1719" i="18"/>
  <c r="D614" i="18"/>
  <c r="B2440" i="18"/>
  <c r="B1076" i="18"/>
  <c r="B1384" i="18"/>
  <c r="B2774" i="18"/>
  <c r="C628" i="18"/>
  <c r="C2470" i="18"/>
  <c r="C848" i="18"/>
  <c r="D486" i="18"/>
  <c r="D906" i="18"/>
  <c r="C1301" i="18"/>
  <c r="C3650" i="18"/>
  <c r="B755" i="18"/>
  <c r="B1160" i="18"/>
  <c r="C3551" i="18"/>
  <c r="B3109" i="18"/>
  <c r="C951" i="18"/>
  <c r="B821" i="18"/>
  <c r="C621" i="18"/>
  <c r="C1781" i="18"/>
  <c r="C762" i="18"/>
  <c r="D309" i="18"/>
  <c r="C253" i="18"/>
  <c r="D235" i="18"/>
  <c r="C680" i="18"/>
  <c r="C787" i="18"/>
  <c r="C1535" i="18"/>
  <c r="C2401" i="18"/>
  <c r="B1651" i="18"/>
  <c r="B3151" i="18"/>
  <c r="C1489" i="18"/>
  <c r="C2432" i="18"/>
  <c r="B2565" i="18"/>
  <c r="C1900" i="18"/>
  <c r="B2173" i="18"/>
  <c r="C1990" i="18"/>
  <c r="C383" i="18"/>
  <c r="C2588" i="18"/>
  <c r="B915" i="18"/>
  <c r="B2869" i="18"/>
  <c r="D719" i="18"/>
  <c r="D1063" i="18"/>
  <c r="C728" i="18"/>
  <c r="D967" i="18"/>
  <c r="C2524" i="18"/>
  <c r="D504" i="18"/>
  <c r="D655" i="18"/>
  <c r="C926" i="18"/>
  <c r="C501" i="18"/>
  <c r="D471" i="18"/>
  <c r="B2588" i="18"/>
  <c r="C2931" i="18"/>
  <c r="B866" i="18"/>
  <c r="C1693" i="18"/>
  <c r="C1901" i="18"/>
  <c r="B803" i="18"/>
  <c r="C2426" i="18"/>
  <c r="C325" i="18"/>
  <c r="B923" i="18"/>
  <c r="C1368" i="18"/>
  <c r="C1200" i="18"/>
  <c r="D1190" i="18"/>
  <c r="D361" i="18"/>
  <c r="C1264" i="18"/>
  <c r="B1689" i="18"/>
  <c r="C1026" i="18"/>
  <c r="C578" i="18"/>
  <c r="B2507" i="18"/>
  <c r="D763" i="18"/>
  <c r="D260" i="18"/>
  <c r="B2743" i="18"/>
  <c r="C491" i="18"/>
  <c r="C1217" i="18"/>
  <c r="B560" i="18"/>
  <c r="B528" i="18"/>
  <c r="B2824" i="18"/>
  <c r="C648" i="18"/>
  <c r="B520" i="18"/>
  <c r="C1952" i="18"/>
  <c r="B609" i="18"/>
  <c r="C2643" i="18"/>
  <c r="B2041" i="18"/>
  <c r="B3594" i="18"/>
  <c r="C2222" i="18"/>
  <c r="C1520" i="18"/>
  <c r="B2924" i="18"/>
  <c r="B541" i="18"/>
  <c r="B700" i="18"/>
  <c r="B1632" i="18"/>
  <c r="D769" i="18"/>
  <c r="D43" i="18"/>
  <c r="B2443" i="18"/>
  <c r="B2999" i="18"/>
  <c r="B1460" i="18"/>
  <c r="B1792" i="18"/>
  <c r="C2567" i="18"/>
  <c r="B1943" i="18"/>
  <c r="B808" i="18"/>
  <c r="C2251" i="18"/>
  <c r="B2110" i="18"/>
  <c r="B557" i="18"/>
  <c r="C3427" i="18"/>
  <c r="D1228" i="18"/>
  <c r="B819" i="18"/>
  <c r="B1311" i="18"/>
  <c r="C830" i="18"/>
  <c r="D731" i="18"/>
  <c r="B27" i="18"/>
  <c r="C1067" i="18"/>
  <c r="B333" i="18"/>
  <c r="B3238" i="18"/>
  <c r="B1054" i="18"/>
  <c r="D815" i="18"/>
  <c r="D277" i="18"/>
  <c r="B126" i="18"/>
  <c r="C2826" i="18"/>
  <c r="D1113" i="18"/>
  <c r="D418" i="18"/>
  <c r="C3331" i="18"/>
  <c r="B844" i="18"/>
  <c r="C1118" i="18"/>
  <c r="C183" i="18"/>
  <c r="D434" i="18"/>
  <c r="B2949" i="18"/>
  <c r="B2655" i="18"/>
  <c r="B499" i="18"/>
  <c r="B1591" i="18"/>
  <c r="B2733" i="18"/>
  <c r="B1132" i="18"/>
  <c r="B3071" i="18"/>
  <c r="C3240" i="18"/>
  <c r="B342" i="18"/>
  <c r="C309" i="18"/>
  <c r="C1876" i="18"/>
  <c r="B1793" i="18"/>
  <c r="B1488" i="18"/>
  <c r="C1573" i="18"/>
  <c r="B2212" i="18"/>
  <c r="D1008" i="18"/>
  <c r="D1118" i="18"/>
  <c r="B43" i="18"/>
  <c r="C844" i="18"/>
  <c r="C778" i="18"/>
  <c r="B1744" i="18"/>
  <c r="D944" i="18"/>
  <c r="B127" i="18"/>
  <c r="C210" i="18"/>
  <c r="C642" i="18"/>
  <c r="C1810" i="18"/>
  <c r="C1250" i="18"/>
  <c r="B553" i="18"/>
  <c r="D1236" i="18"/>
  <c r="C266" i="18"/>
  <c r="B574" i="18"/>
  <c r="B715" i="18"/>
  <c r="C3031" i="18"/>
  <c r="C410" i="18"/>
  <c r="C1712" i="18"/>
  <c r="C763" i="18"/>
  <c r="B2543" i="18"/>
  <c r="D595" i="18"/>
  <c r="B2868" i="18"/>
  <c r="B473" i="18"/>
  <c r="B839" i="18"/>
  <c r="B539" i="18"/>
  <c r="C2808" i="18"/>
  <c r="B1797" i="18"/>
  <c r="B269" i="18"/>
  <c r="C960" i="18"/>
  <c r="B3282" i="18"/>
  <c r="D1126" i="18"/>
  <c r="B881" i="18"/>
  <c r="B91" i="18"/>
  <c r="D177" i="18"/>
  <c r="B2794" i="18"/>
  <c r="D1120" i="18"/>
  <c r="D997" i="18"/>
  <c r="B481" i="18"/>
  <c r="D360" i="18"/>
  <c r="C771" i="18"/>
  <c r="B32" i="18"/>
  <c r="B902" i="18"/>
  <c r="B1055" i="18"/>
  <c r="B884" i="18"/>
  <c r="B739" i="18"/>
  <c r="B1506" i="18"/>
  <c r="D893" i="18"/>
  <c r="B1977" i="18"/>
  <c r="C261" i="18"/>
  <c r="C302" i="18"/>
  <c r="B1277" i="18"/>
  <c r="C760" i="18"/>
  <c r="B1408" i="18"/>
  <c r="C1607" i="18"/>
  <c r="B1809" i="18"/>
  <c r="C2259" i="18"/>
  <c r="B2217" i="18"/>
  <c r="C209" i="18"/>
  <c r="C720" i="18"/>
  <c r="B3372" i="18"/>
  <c r="B1485" i="18"/>
  <c r="C898" i="18"/>
  <c r="C776" i="18"/>
  <c r="D832" i="18"/>
  <c r="B1745" i="18"/>
  <c r="C1428" i="18"/>
  <c r="C1166" i="18"/>
  <c r="B2096" i="18"/>
  <c r="C1246" i="18"/>
  <c r="C1978" i="18"/>
  <c r="C891" i="18"/>
  <c r="C1379" i="18"/>
  <c r="C205" i="18"/>
  <c r="C644" i="18"/>
  <c r="C390" i="18"/>
  <c r="B22" i="18"/>
  <c r="D1092" i="18"/>
  <c r="B1252" i="18"/>
  <c r="B1020" i="18"/>
  <c r="D652" i="18"/>
  <c r="D740" i="18"/>
  <c r="C1928" i="18"/>
  <c r="D1243" i="18"/>
  <c r="D47" i="18"/>
  <c r="C241" i="18"/>
  <c r="C740" i="18"/>
  <c r="C991" i="18"/>
  <c r="C1302" i="18"/>
  <c r="D395" i="18"/>
  <c r="B2475" i="18"/>
  <c r="D1032" i="18"/>
  <c r="B366" i="18"/>
  <c r="C3104" i="18"/>
  <c r="C1292" i="18"/>
  <c r="C228" i="18"/>
  <c r="C1223" i="18"/>
  <c r="C1534" i="18"/>
  <c r="D293" i="18"/>
  <c r="D1216" i="18"/>
  <c r="B612" i="18"/>
  <c r="C781" i="18"/>
  <c r="D183" i="18"/>
  <c r="C831" i="18"/>
  <c r="B1212" i="18"/>
  <c r="D785" i="18"/>
  <c r="C684" i="18"/>
  <c r="B1056" i="18"/>
  <c r="B1415" i="18"/>
  <c r="C282" i="18"/>
  <c r="B2521" i="18"/>
  <c r="C646" i="18"/>
  <c r="C197" i="18"/>
  <c r="D1244" i="18"/>
  <c r="B589" i="18"/>
  <c r="D375" i="18"/>
  <c r="D1272" i="18"/>
  <c r="B60" i="18"/>
  <c r="B274" i="18"/>
  <c r="C1953" i="18"/>
  <c r="C2759" i="18"/>
  <c r="D336" i="18"/>
  <c r="C2601" i="18"/>
  <c r="C1000" i="18"/>
  <c r="B1772" i="18"/>
  <c r="C1168" i="18"/>
  <c r="B418" i="18"/>
  <c r="C35" i="18"/>
  <c r="B2016" i="18"/>
  <c r="C3153" i="18"/>
  <c r="C371" i="18"/>
  <c r="B276" i="18"/>
  <c r="D582" i="18"/>
  <c r="B1090" i="18"/>
  <c r="D1129" i="18"/>
  <c r="B1116" i="18"/>
  <c r="B740" i="18"/>
  <c r="B227" i="18"/>
  <c r="C692" i="18"/>
  <c r="C1415" i="18"/>
  <c r="D1077" i="18"/>
  <c r="C495" i="18"/>
  <c r="D495" i="18"/>
  <c r="C797" i="18"/>
  <c r="D188" i="18"/>
  <c r="B2207" i="18"/>
  <c r="B1401" i="18"/>
  <c r="D470" i="18"/>
  <c r="B2076" i="18"/>
  <c r="B603" i="18"/>
  <c r="B859" i="18"/>
  <c r="C2169" i="18"/>
  <c r="B1437" i="18"/>
</calcChain>
</file>

<file path=xl/comments1.xml><?xml version="1.0" encoding="utf-8"?>
<comments xmlns="http://schemas.openxmlformats.org/spreadsheetml/2006/main">
  <authors>
    <author>Jean-Christophe Ambert</author>
  </authors>
  <commentList>
    <comment ref="C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D23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E23" authorId="0">
      <text>
        <r>
          <rPr>
            <b/>
            <sz val="8"/>
            <color indexed="81"/>
            <rFont val="Tahoma"/>
            <family val="2"/>
          </rPr>
          <t>Saisir une pièce:
0=&gt;   Aucune prise
1=&gt;   Objets légers&lt; 10Kg
3=&gt;   &gt;10 Kg et &lt;20Kg
6=&gt;   &gt;20 Kg et &lt;30Kg
10=&gt; &gt;30Kg et &lt;40Kg
16 =&gt; &gt;50 et &lt;60Kg
20=&gt;  &gt;60 et &lt;100kg</t>
        </r>
      </text>
    </comment>
    <comment ref="F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G23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H23" authorId="0">
      <text>
        <r>
          <rPr>
            <b/>
            <sz val="8"/>
            <color indexed="81"/>
            <rFont val="Tahoma"/>
            <family val="2"/>
          </rPr>
          <t>Placer une pièce:
0=&gt;    Rien a placer
1=&gt;    Tenir, jeter
3=&gt;    Déposer sans ajustement
6=&gt;    Positionner, pression légère
10=&gt;  Précision importante</t>
        </r>
      </text>
    </comment>
    <comment ref="I23" authorId="0">
      <text>
        <r>
          <rPr>
            <b/>
            <sz val="8"/>
            <color indexed="81"/>
            <rFont val="Tahoma"/>
            <family val="2"/>
          </rPr>
          <t xml:space="preserve">Merure/contrôle d'une pièce:
0=&gt;   Aucun contrôle
10=&gt; Gabarit pour profil
16=&gt; Metre/reglet/raporteur
20=&gt; Pied à coulisse     </t>
        </r>
      </text>
    </comment>
    <comment ref="K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L23" authorId="0">
      <text>
        <r>
          <rPr>
            <b/>
            <sz val="8"/>
            <color indexed="81"/>
            <rFont val="Tahoma"/>
            <family val="2"/>
          </rPr>
          <t>Temps technique d'une opération</t>
        </r>
      </text>
    </comment>
    <comment ref="M23" authorId="0">
      <text>
        <r>
          <rPr>
            <b/>
            <sz val="8"/>
            <color indexed="81"/>
            <rFont val="Tahoma"/>
            <family val="2"/>
          </rPr>
          <t>Coefficient d'éxécution de la séquence</t>
        </r>
      </text>
    </comment>
    <comment ref="N23" authorId="0">
      <text>
        <r>
          <rPr>
            <b/>
            <sz val="8"/>
            <color indexed="81"/>
            <rFont val="Tahoma"/>
            <family val="2"/>
          </rPr>
          <t>Unité de mesure du temps:
1 TMU = 0.036s
100 000 = 1 Heure</t>
        </r>
      </text>
    </comment>
  </commentList>
</comments>
</file>

<file path=xl/comments2.xml><?xml version="1.0" encoding="utf-8"?>
<comments xmlns="http://schemas.openxmlformats.org/spreadsheetml/2006/main">
  <authors>
    <author>Jean-Christophe Ambert</author>
  </authors>
  <commentList>
    <comment ref="C8" authorId="0">
      <text>
        <r>
          <rPr>
            <b/>
            <sz val="8"/>
            <color indexed="81"/>
            <rFont val="Tahoma"/>
            <family val="2"/>
          </rPr>
          <t>Silicium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Phosphore</t>
        </r>
      </text>
    </comment>
  </commentList>
</comments>
</file>

<file path=xl/comments3.xml><?xml version="1.0" encoding="utf-8"?>
<comments xmlns="http://schemas.openxmlformats.org/spreadsheetml/2006/main">
  <authors>
    <author>Jean-Christophe Ambert</author>
  </authors>
  <commentList>
    <comment ref="C5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D5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E5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</commentList>
</comments>
</file>

<file path=xl/comments4.xml><?xml version="1.0" encoding="utf-8"?>
<comments xmlns="http://schemas.openxmlformats.org/spreadsheetml/2006/main">
  <authors>
    <author>Jean-Christophe Ambert</author>
  </authors>
  <commentList>
    <comment ref="B8" authorId="0">
      <text>
        <r>
          <rPr>
            <b/>
            <sz val="8"/>
            <color indexed="81"/>
            <rFont val="Tahoma"/>
            <family val="2"/>
          </rPr>
          <t>Carbone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8" authorId="0">
      <text>
        <r>
          <rPr>
            <b/>
            <sz val="8"/>
            <color indexed="81"/>
            <rFont val="Tahoma"/>
            <family val="2"/>
          </rPr>
          <t>Manganèse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E8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Cuivre</t>
        </r>
      </text>
    </comment>
    <comment ref="H8" authorId="0">
      <text>
        <r>
          <rPr>
            <b/>
            <sz val="8"/>
            <color indexed="81"/>
            <rFont val="Tahoma"/>
            <family val="2"/>
          </rPr>
          <t>Nickel</t>
        </r>
      </text>
    </comment>
  </commentList>
</comments>
</file>

<file path=xl/connections.xml><?xml version="1.0" encoding="utf-8"?>
<connections xmlns="http://schemas.openxmlformats.org/spreadsheetml/2006/main">
  <connection id="1" sourceFile="H:\Public\JCA\Taux Chutes\Outillage_dev.accdb" keepAlive="1" name="con_anglechanfreinag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AngleChanfreinage WHERE Machine='ZV45'"/>
  </connection>
  <connection id="2" sourceFile="H:\Public\JCA\Taux Chutes\Outillage_dev.accdb" keepAlive="1" name="con_chanfreinag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hanfreinage WHERE Machine='ZV45'"/>
  </connection>
  <connection id="3" sourceFile="H:\Public\JCA\Taux Chutes\Outillage_dev.accdb" keepAlive="1" name="con_contournag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ontournage WHERE Machine='ZV45'"/>
  </connection>
  <connection id="4" sourceFile="H:\Public\JCA\Taux Chutes\Outillage_dev.accdb" keepAlive="1" name="con_fraiseebauch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FraiseEbauche WHERE Machine='ZV45'"/>
  </connection>
  <connection id="5" sourceFile="H:\Public\JCA\Taux Chutes\Outillage_dev.accdb" keepAlive="1" name="con_fraisefinition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FraiseFinition WHERE Machine='ZV45'"/>
  </connection>
  <connection id="6" sourceFile="H:\Public\JCA\Taux Chutes\Outillage_dev.accdb" keepAlive="1" name="con_grainfinition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GrainFinition WHERE Machine='ZV45'"/>
  </connection>
  <connection id="7" sourceFile="H:\Public\JCA\Taux Chutes\Outillage_dev.accdb" keepAlive="1" name="con_operations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peration WHERE Machine='ZV45'"/>
  </connection>
  <connection id="8" sourceFile="H:\Public\JCA\Taux Chutes\Outillage_dev.accdb" keepAlive="1" name="con_outillag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 WHERE Machine='ZV45'"/>
  </connection>
  <connection id="9" sourceFile="H:\Public\JCA\Taux Chutes\Outillage_dev.accdb" keepAlive="1" name="con_percag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Percage WHERE Machine='ZV45'"/>
  </connection>
  <connection id="10" sourceFile="H:\Public\JCA\Taux Chutes\Outillage_dev.accdb" keepAlive="1" name="con_rainurag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Rainurage WHERE Machine='ZV45'"/>
  </connection>
  <connection id="11" sourceFile="H:\Public\JCA\Taux Chutes\Outillage_dev.accdb" keepAlive="1" name="con_surfacag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Surfacage WHERE Machine='ZV45'"/>
  </connection>
  <connection id="12" sourceFile="H:\Public\JCA\Taux Chutes\Outillage_dev.accdb" keepAlive="1" name="con_taraudag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Taraudage WHERE Machine='ZV45'"/>
  </connection>
  <connection id="13" sourceFile="H:\Public\JCA\Taux Chutes\Outillage_dev.accdb" keepAlive="1" name="con_taraudageborgn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Taraudage_Borgne WHERE Machine='ZV45'"/>
  </connection>
  <connection id="14" sourceFile="H:\Public\JCA\Taux Chutes\Outillage_dev.accdb" keepAlive="1" name="con_typeoutil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TypeOutilUsinage WHERE Machine='ZV45'"/>
  </connection>
  <connection id="15" sourceFile="H:\Public\JCA\Taux Chutes\Outillage_dev.accdb" keepAlive="1" name="Metalhom5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" commandType="3"/>
  </connection>
  <connection id="16" sourceFile="H:\Public\JCA\Taux Chutes\Outillage_dev.accdb" keepAlive="1" name="Metalhom6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Mere" commandType="3"/>
  </connection>
  <connection id="17" sourceFile="H:\Public\JCA\Taux Chutes\Outillage_dev.accdb" keepAlive="1" name="Outillage3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Machine" commandType="3"/>
  </connection>
</connections>
</file>

<file path=xl/sharedStrings.xml><?xml version="1.0" encoding="utf-8"?>
<sst xmlns="http://schemas.openxmlformats.org/spreadsheetml/2006/main" count="8086" uniqueCount="4066">
  <si>
    <t>Tableau d'aptitude</t>
  </si>
  <si>
    <t>Aptitude Angulaire</t>
  </si>
  <si>
    <t>Longueur</t>
  </si>
  <si>
    <t>Largeur</t>
  </si>
  <si>
    <t>Angle obtenu ß</t>
  </si>
  <si>
    <t>Angle obtenu µ</t>
  </si>
  <si>
    <t>Trigonometrie Angulaire</t>
  </si>
  <si>
    <t>Aptitude Galvanisation</t>
  </si>
  <si>
    <t>Si + 2.5P</t>
  </si>
  <si>
    <t>Si</t>
  </si>
  <si>
    <t>P</t>
  </si>
  <si>
    <t>Elément %</t>
  </si>
  <si>
    <t>Classe 1</t>
  </si>
  <si>
    <t>Classe 2</t>
  </si>
  <si>
    <t>Classe 3</t>
  </si>
  <si>
    <t>≤ 0,030</t>
  </si>
  <si>
    <t>≤ 0,040</t>
  </si>
  <si>
    <t>0,14 ≤ Si ≤ 0,25</t>
  </si>
  <si>
    <t>Si +2,5 P</t>
  </si>
  <si>
    <t>≤ 0,090</t>
  </si>
  <si>
    <t>≤ 0,110</t>
  </si>
  <si>
    <t>-</t>
  </si>
  <si>
    <t>≤ 0,035</t>
  </si>
  <si>
    <t>Coefficient de NAKAMURA</t>
  </si>
  <si>
    <t>Cr + 3.3xMo + 8.1xVa - 2</t>
  </si>
  <si>
    <t>Cr</t>
  </si>
  <si>
    <t>Mo</t>
  </si>
  <si>
    <t>Va</t>
  </si>
  <si>
    <t>Equivalent Carbone</t>
  </si>
  <si>
    <t>Acier</t>
  </si>
  <si>
    <t>C + Mn/6 + (Cr + Mo + V)/5 + (Cu + Ni)/15</t>
  </si>
  <si>
    <t>C</t>
  </si>
  <si>
    <t>Mn</t>
  </si>
  <si>
    <t>V</t>
  </si>
  <si>
    <t>Cu</t>
  </si>
  <si>
    <t>Ni</t>
  </si>
  <si>
    <t>Soudabilité</t>
  </si>
  <si>
    <t>Excellent</t>
  </si>
  <si>
    <t>Très Bon</t>
  </si>
  <si>
    <t>Bon</t>
  </si>
  <si>
    <t>C.E.Q :</t>
  </si>
  <si>
    <t>Juste</t>
  </si>
  <si>
    <t>Pauvre</t>
  </si>
  <si>
    <t>Formule courte :</t>
  </si>
  <si>
    <t>CHOIX DU VE DE PLIAGE EN FONCTION DE L'EPAISSEUR ET DU RAYON</t>
  </si>
  <si>
    <t>ep   /   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</si>
  <si>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</t>
    </r>
  </si>
  <si>
    <t>ANGLE A 90°</t>
  </si>
  <si>
    <t xml:space="preserve">SI LA GEOMETRIE DE LA PIECE IMPOSE UN VE PLUS PETIT IL EST NECESSAIRE </t>
  </si>
  <si>
    <t>DE CONTROLER L'ENSEMBLE ( V / POINCON / EP / ANGLE ) OU DE FAIRE UN</t>
  </si>
  <si>
    <t>ESSAI POUR VALIDER LE PROCESS</t>
  </si>
  <si>
    <r>
      <t>NOTA :</t>
    </r>
    <r>
      <rPr>
        <sz val="10"/>
        <rFont val="Arial"/>
        <family val="2"/>
      </rPr>
      <t xml:space="preserve"> IL EST POSSIBLE DE REDUIRE LE V MINI SI L'ANGLE EST SUPERIEUR A 90°</t>
    </r>
  </si>
  <si>
    <t>CHOIX DU VE DE PLIAGE EN FONCTION 
DE L'EPAISSEUR ET DU RAYON</t>
  </si>
  <si>
    <t>Epaisseur</t>
  </si>
  <si>
    <t>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</si>
  <si>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ANGLE A 90°
SI LA GEOMETRIE DE LA PIECE IMPOSE UN VE PLUS PETIT, IL EST NECESSAIRE
DE CONTROLER L'ENSEMBLE ( V / POINCON / EP / ANGLE ) OU DE FAIRE UN ESSAI POUR VALIDER LE PROCESS
NOTA : IL EST POSSIBLE DE REDUIRE LE V MINI SI L'ANGLE EST SUPERIEUR A 90°</t>
    </r>
  </si>
  <si>
    <t>Masse tube rond</t>
  </si>
  <si>
    <t>(en mm)</t>
  </si>
  <si>
    <t xml:space="preserve">Diamètre extérieur </t>
  </si>
  <si>
    <t xml:space="preserve">Diamètre intérieur </t>
  </si>
  <si>
    <t>ou</t>
  </si>
  <si>
    <r>
      <t>M</t>
    </r>
    <r>
      <rPr>
        <b/>
        <sz val="16"/>
        <color theme="0"/>
        <rFont val="Arial"/>
        <family val="2"/>
      </rPr>
      <t>asse volumique</t>
    </r>
  </si>
  <si>
    <t>Poids</t>
  </si>
  <si>
    <t>Calcul prix pièce :</t>
  </si>
  <si>
    <t>Prix € / kilo :</t>
  </si>
  <si>
    <t>Prix € :</t>
  </si>
  <si>
    <t>Cote extérieur X</t>
  </si>
  <si>
    <t>Cote extérieur Y</t>
  </si>
  <si>
    <t>= R inter</t>
  </si>
  <si>
    <t xml:space="preserve">Poids </t>
  </si>
  <si>
    <t>Temps de manutention</t>
  </si>
  <si>
    <t>Lg</t>
  </si>
  <si>
    <t xml:space="preserve">Longueur mm </t>
  </si>
  <si>
    <t>Poids en kg</t>
  </si>
  <si>
    <t>Recherche de la plage</t>
  </si>
  <si>
    <t>Recherche colonne/ligne</t>
  </si>
  <si>
    <t>Grab</t>
  </si>
  <si>
    <t>Distance</t>
  </si>
  <si>
    <t>Colonne1</t>
  </si>
  <si>
    <t>Colonne2</t>
  </si>
  <si>
    <t>Colonne3</t>
  </si>
  <si>
    <t>Colonne4</t>
  </si>
  <si>
    <t>Colonne5</t>
  </si>
  <si>
    <t>Colonne6</t>
  </si>
  <si>
    <t>Colonne7</t>
  </si>
  <si>
    <t>Seconde</t>
  </si>
  <si>
    <t>TMU</t>
  </si>
  <si>
    <t>A</t>
  </si>
  <si>
    <t>B</t>
  </si>
  <si>
    <t>G</t>
  </si>
  <si>
    <t>M</t>
  </si>
  <si>
    <t>Deplacement</t>
  </si>
  <si>
    <t>Mouvement corps</t>
  </si>
  <si>
    <t>Saisir</t>
  </si>
  <si>
    <t>Placer</t>
  </si>
  <si>
    <t>Mesurer</t>
  </si>
  <si>
    <t>&lt;5cm</t>
  </si>
  <si>
    <t>Aucun mouvement</t>
  </si>
  <si>
    <t>Aucune prise</t>
  </si>
  <si>
    <t>Tenir, jeter</t>
  </si>
  <si>
    <t>à portée de main</t>
  </si>
  <si>
    <t>se tourner</t>
  </si>
  <si>
    <t>Objets légers&lt; 10Kg</t>
  </si>
  <si>
    <t>Déposer sans ajustement</t>
  </si>
  <si>
    <t>1-2 pas</t>
  </si>
  <si>
    <t>Se baisser et se relever  50 % du temps</t>
  </si>
  <si>
    <t>&gt;10 Kg et &lt;20Kg</t>
  </si>
  <si>
    <t>Positionner, pression légère</t>
  </si>
  <si>
    <t>3-4 pas</t>
  </si>
  <si>
    <t>Se baisser et se relever</t>
  </si>
  <si>
    <t>&gt;20 Kg et &lt;30Kg</t>
  </si>
  <si>
    <t>Précision importante</t>
  </si>
  <si>
    <t>5-7 pas</t>
  </si>
  <si>
    <t>S’asseoir ou se mettre debout</t>
  </si>
  <si>
    <t>&gt;30Kg et &lt;40Kg</t>
  </si>
  <si>
    <t>Précision très importante</t>
  </si>
  <si>
    <t>Gabarit pour profil</t>
  </si>
  <si>
    <t>8-10 pas</t>
  </si>
  <si>
    <t>Passer une porte, monter sur, descendre de</t>
  </si>
  <si>
    <t>&gt;40 et &lt;50Kg</t>
  </si>
  <si>
    <t>Metre/reglet/raporteur</t>
  </si>
  <si>
    <t>10-12 pas</t>
  </si>
  <si>
    <t>Pied à coulisse</t>
  </si>
  <si>
    <t>&gt;50 et &lt;60Kg</t>
  </si>
  <si>
    <t>&gt;60 et &lt;100kg</t>
  </si>
  <si>
    <t>Reference</t>
  </si>
  <si>
    <t>Poids pièce (Kg)</t>
  </si>
  <si>
    <t>Temps (Sec)</t>
  </si>
  <si>
    <t>Client</t>
  </si>
  <si>
    <t>Longueur Pièce</t>
  </si>
  <si>
    <t>Temps(Min,Dix)</t>
  </si>
  <si>
    <t>Operation</t>
  </si>
  <si>
    <t>Cadence (p/h)</t>
  </si>
  <si>
    <t>Parametres</t>
  </si>
  <si>
    <t>Nombre de plis</t>
  </si>
  <si>
    <t>Longueur pliage max</t>
  </si>
  <si>
    <t>Tps montage/demont.</t>
  </si>
  <si>
    <t>Nombre retournement</t>
  </si>
  <si>
    <t>Nbre Ve/Poincons</t>
  </si>
  <si>
    <t>Retournement pour conditionnement</t>
  </si>
  <si>
    <t>Nombre de gabarit</t>
  </si>
  <si>
    <t>Freq contrôle</t>
  </si>
  <si>
    <t>Seq.
Suivante</t>
  </si>
  <si>
    <t>Tech
 (sec)</t>
  </si>
  <si>
    <t>Coef</t>
  </si>
  <si>
    <t>Temps</t>
  </si>
  <si>
    <t>Séquences</t>
  </si>
  <si>
    <t>D</t>
  </si>
  <si>
    <t>T</t>
  </si>
  <si>
    <t>Q</t>
  </si>
  <si>
    <t>Secondes</t>
  </si>
  <si>
    <t>Prendre pièce dans appros et poser dans vé</t>
  </si>
  <si>
    <t>Mettre pièce en butée</t>
  </si>
  <si>
    <t>Appuyer pédale</t>
  </si>
  <si>
    <t>Attente Délai technique</t>
  </si>
  <si>
    <t>Retourner piece</t>
  </si>
  <si>
    <t>Poser pièce dans/sur contenant</t>
  </si>
  <si>
    <t>Poser pièce sur marbre</t>
  </si>
  <si>
    <t>controler angles</t>
  </si>
  <si>
    <t>controler cotes</t>
  </si>
  <si>
    <t>controler gabarit</t>
  </si>
  <si>
    <t>Temps de Retournement</t>
  </si>
  <si>
    <t>Minute</t>
  </si>
  <si>
    <t>Prendre</t>
  </si>
  <si>
    <t>Percage</t>
  </si>
  <si>
    <t>Taraudage</t>
  </si>
  <si>
    <t>Surfacage</t>
  </si>
  <si>
    <t>Contournage</t>
  </si>
  <si>
    <t>Chanfreinage</t>
  </si>
  <si>
    <t>Nuance Matière</t>
  </si>
  <si>
    <t>Grain Finition</t>
  </si>
  <si>
    <t>Fraise Finition</t>
  </si>
  <si>
    <t>Fraise Ebauche</t>
  </si>
  <si>
    <t>Opérations</t>
  </si>
  <si>
    <t>Nuance</t>
  </si>
  <si>
    <t>Vc</t>
  </si>
  <si>
    <t>Avance</t>
  </si>
  <si>
    <t>N</t>
  </si>
  <si>
    <t xml:space="preserve"> Pièce Unitaire</t>
  </si>
  <si>
    <t>Montage complet</t>
  </si>
  <si>
    <t>Pièce/Montage</t>
  </si>
  <si>
    <t>Limite Durete</t>
  </si>
  <si>
    <t>Temps Usinage</t>
  </si>
  <si>
    <t>Temps Chgt Outil</t>
  </si>
  <si>
    <t>Temps Total (seconde)</t>
  </si>
  <si>
    <t>Piece/Montage</t>
  </si>
  <si>
    <t>Temps Total (minute,dix)</t>
  </si>
  <si>
    <t>Temps Total (mm:ss)</t>
  </si>
  <si>
    <t>Operations</t>
  </si>
  <si>
    <t>Designation</t>
  </si>
  <si>
    <t>Profondeur
Longueur</t>
  </si>
  <si>
    <t>TypeOutil</t>
  </si>
  <si>
    <t>Vitesse de Coupe</t>
  </si>
  <si>
    <t>Nbre de Dents</t>
  </si>
  <si>
    <t>Rotation 
Tr/min</t>
  </si>
  <si>
    <t>Vitesse d'avance 
mm/min</t>
  </si>
  <si>
    <t>Temps
sec</t>
  </si>
  <si>
    <t>Fz</t>
  </si>
  <si>
    <t>Z</t>
  </si>
  <si>
    <t>Désignation</t>
  </si>
  <si>
    <t>Poids/ml</t>
  </si>
  <si>
    <t>Surface/ml</t>
  </si>
  <si>
    <t>Temps débit (centième/h)</t>
  </si>
  <si>
    <t>Temps débit (min)</t>
  </si>
  <si>
    <t>Cout débit DO (40€/h)</t>
  </si>
  <si>
    <t>Cout débit STX (30€/h)</t>
  </si>
  <si>
    <t>Cout debit SER(45€/h)</t>
  </si>
  <si>
    <t>Corn 100*100*10</t>
  </si>
  <si>
    <t>Carré</t>
  </si>
  <si>
    <t>Carre 10</t>
  </si>
  <si>
    <t>Corn 100*100*12</t>
  </si>
  <si>
    <t>Carre 100</t>
  </si>
  <si>
    <t>Cornière</t>
  </si>
  <si>
    <t>Corn 100*80*8</t>
  </si>
  <si>
    <t>Carre 12</t>
  </si>
  <si>
    <t>HEA</t>
  </si>
  <si>
    <t>Corn 100*80*9</t>
  </si>
  <si>
    <t>Carre 120</t>
  </si>
  <si>
    <t>HEB</t>
  </si>
  <si>
    <t>Corn 120*120*12</t>
  </si>
  <si>
    <t>Carre 14</t>
  </si>
  <si>
    <t>HEM</t>
  </si>
  <si>
    <t>Corn 120*120*15</t>
  </si>
  <si>
    <t>Carre 140</t>
  </si>
  <si>
    <t>IPE</t>
  </si>
  <si>
    <t>Corn 120*80*10</t>
  </si>
  <si>
    <t>Carre 150</t>
  </si>
  <si>
    <t>IPN</t>
  </si>
  <si>
    <t>Corn 150*100*10</t>
  </si>
  <si>
    <t>Carre 16</t>
  </si>
  <si>
    <t>Rond</t>
  </si>
  <si>
    <t>Corn 150*150*15</t>
  </si>
  <si>
    <t>Carre 18</t>
  </si>
  <si>
    <t>Plat</t>
  </si>
  <si>
    <t>Corn 150*150*18</t>
  </si>
  <si>
    <t>Carre 20</t>
  </si>
  <si>
    <t>Corn 150*90*11</t>
  </si>
  <si>
    <t>Carre 22</t>
  </si>
  <si>
    <t>UAP</t>
  </si>
  <si>
    <t>Corn 16*16*3</t>
  </si>
  <si>
    <t>Carre 25</t>
  </si>
  <si>
    <t>UPN</t>
  </si>
  <si>
    <t>Corn 180*180*18</t>
  </si>
  <si>
    <t>Carre 30</t>
  </si>
  <si>
    <t>Corn 20*20*3</t>
  </si>
  <si>
    <t>Carre 32</t>
  </si>
  <si>
    <t>Corn 200*100*14</t>
  </si>
  <si>
    <t>Carre 35</t>
  </si>
  <si>
    <t>Corn 200*200*18</t>
  </si>
  <si>
    <t>Carre 40</t>
  </si>
  <si>
    <t>Corn 200*200*20</t>
  </si>
  <si>
    <t>Carre 45</t>
  </si>
  <si>
    <t>Corn 25*25*3</t>
  </si>
  <si>
    <t>Carre 50</t>
  </si>
  <si>
    <t>Corn 30*20*3</t>
  </si>
  <si>
    <t>Carre 6</t>
  </si>
  <si>
    <t>Corn 30*30*3</t>
  </si>
  <si>
    <t>Carre 60</t>
  </si>
  <si>
    <t>Corn 30*30*4</t>
  </si>
  <si>
    <t>Carre 7</t>
  </si>
  <si>
    <t>Corn 35*20*3,5</t>
  </si>
  <si>
    <t>Carre 70</t>
  </si>
  <si>
    <t>Corn 35*35*3,5</t>
  </si>
  <si>
    <t>Carre 8</t>
  </si>
  <si>
    <t>Corn 35*35*4</t>
  </si>
  <si>
    <t>Carre 80</t>
  </si>
  <si>
    <t>Corn 40*20*3</t>
  </si>
  <si>
    <t>Carre 90</t>
  </si>
  <si>
    <t>Corn 40*25*4</t>
  </si>
  <si>
    <t>Corn 40*40*4</t>
  </si>
  <si>
    <t>Corn 40*40*5</t>
  </si>
  <si>
    <t>Corn 40*40*6</t>
  </si>
  <si>
    <t>Corn 45*30*5</t>
  </si>
  <si>
    <t>Corn 45*45*3</t>
  </si>
  <si>
    <t>Corn 45*45*4,5</t>
  </si>
  <si>
    <t>Corn 45*45*5</t>
  </si>
  <si>
    <t>Corn 50*30*5</t>
  </si>
  <si>
    <t>Corn 50*50*5</t>
  </si>
  <si>
    <t>Corn 50*50*6</t>
  </si>
  <si>
    <t>Corn 50*50*7</t>
  </si>
  <si>
    <t>Corn 60*40*5</t>
  </si>
  <si>
    <t>Corn 60*40*6</t>
  </si>
  <si>
    <t>Corn 60*60*10</t>
  </si>
  <si>
    <t>Corn 60*60*6</t>
  </si>
  <si>
    <t>Corn 60*60*8</t>
  </si>
  <si>
    <t>Corn 70*50*6</t>
  </si>
  <si>
    <t>Corn 70*50*7</t>
  </si>
  <si>
    <t>Corn 70*70*7</t>
  </si>
  <si>
    <t>Corn 70*70*9</t>
  </si>
  <si>
    <t>Corn 80*50*7</t>
  </si>
  <si>
    <t>Corn 80*60*7</t>
  </si>
  <si>
    <t>Corn 80*80*10</t>
  </si>
  <si>
    <t>Corn 80*80*12</t>
  </si>
  <si>
    <t>Corn 80*80*8</t>
  </si>
  <si>
    <t>Corn 90*70*8</t>
  </si>
  <si>
    <t>Corn 90*90*11</t>
  </si>
  <si>
    <t>Corn 90*90*9</t>
  </si>
  <si>
    <t>HEA 100</t>
  </si>
  <si>
    <t>HEA 1000</t>
  </si>
  <si>
    <t>HEA 120</t>
  </si>
  <si>
    <t>HEA 140</t>
  </si>
  <si>
    <t>HEA 160</t>
  </si>
  <si>
    <t>HEA 180</t>
  </si>
  <si>
    <t>HEA 200</t>
  </si>
  <si>
    <t>HEA 220</t>
  </si>
  <si>
    <t>HEA 240</t>
  </si>
  <si>
    <t>HEA 260</t>
  </si>
  <si>
    <t>HEA 280</t>
  </si>
  <si>
    <t>HEA 300</t>
  </si>
  <si>
    <t>HEA 320</t>
  </si>
  <si>
    <t>HEA 340</t>
  </si>
  <si>
    <t>HEA 360</t>
  </si>
  <si>
    <t>HEA 400</t>
  </si>
  <si>
    <t>HEA 450</t>
  </si>
  <si>
    <t>HEA 500</t>
  </si>
  <si>
    <t>HEA 550</t>
  </si>
  <si>
    <t>HEA 600</t>
  </si>
  <si>
    <t>HEA 650</t>
  </si>
  <si>
    <t>HEA 700</t>
  </si>
  <si>
    <t>HEA 800</t>
  </si>
  <si>
    <t>HEA 900</t>
  </si>
  <si>
    <t>HEB 100</t>
  </si>
  <si>
    <t>HEB 1000</t>
  </si>
  <si>
    <t>HEB 120</t>
  </si>
  <si>
    <t>HEB 140</t>
  </si>
  <si>
    <t>HEB 160</t>
  </si>
  <si>
    <t>HEB 180</t>
  </si>
  <si>
    <t>HEB 200</t>
  </si>
  <si>
    <t>HEB 220</t>
  </si>
  <si>
    <t>HEB 240</t>
  </si>
  <si>
    <t>HEB 260</t>
  </si>
  <si>
    <t>HEB 280</t>
  </si>
  <si>
    <t>HEB 300</t>
  </si>
  <si>
    <t>HEB 320</t>
  </si>
  <si>
    <t>HEB 340</t>
  </si>
  <si>
    <t>HEB 360</t>
  </si>
  <si>
    <t>HEB 400</t>
  </si>
  <si>
    <t>HEB 450</t>
  </si>
  <si>
    <t>HEB 500</t>
  </si>
  <si>
    <t>HEB 550</t>
  </si>
  <si>
    <t>HEB 600</t>
  </si>
  <si>
    <t>HEB 650</t>
  </si>
  <si>
    <t>HEB 700</t>
  </si>
  <si>
    <t>HEB 800</t>
  </si>
  <si>
    <t>HEB 900</t>
  </si>
  <si>
    <t>HEM 1000</t>
  </si>
  <si>
    <t>HEM 120</t>
  </si>
  <si>
    <t>HEM 220</t>
  </si>
  <si>
    <t>HEM 240</t>
  </si>
  <si>
    <t>HEM 260</t>
  </si>
  <si>
    <t>HEM 300</t>
  </si>
  <si>
    <t>HEM 400</t>
  </si>
  <si>
    <t>HEM 500</t>
  </si>
  <si>
    <t>HEM 700</t>
  </si>
  <si>
    <t>IPE 100</t>
  </si>
  <si>
    <t>IPE 120</t>
  </si>
  <si>
    <t>IPE 140</t>
  </si>
  <si>
    <t>IPE 160</t>
  </si>
  <si>
    <t>IPE 180</t>
  </si>
  <si>
    <t>IPE 200</t>
  </si>
  <si>
    <t>IPE 220</t>
  </si>
  <si>
    <t>IPE 240</t>
  </si>
  <si>
    <t>IPE 270</t>
  </si>
  <si>
    <t>IPE 300</t>
  </si>
  <si>
    <t>IPE 330</t>
  </si>
  <si>
    <t>IPE 360</t>
  </si>
  <si>
    <t>IPE 400</t>
  </si>
  <si>
    <t>IPE 450</t>
  </si>
  <si>
    <t>IPE 500</t>
  </si>
  <si>
    <t>IPE 550</t>
  </si>
  <si>
    <t>IPE 600</t>
  </si>
  <si>
    <t>IPE 80</t>
  </si>
  <si>
    <t>IPN 100</t>
  </si>
  <si>
    <t>IPN 120</t>
  </si>
  <si>
    <t>IPN 140</t>
  </si>
  <si>
    <t>IPN 160</t>
  </si>
  <si>
    <t>IPN 180</t>
  </si>
  <si>
    <t>IPN 200</t>
  </si>
  <si>
    <t>IPN 220</t>
  </si>
  <si>
    <t>IPN 240</t>
  </si>
  <si>
    <t>IPN 260</t>
  </si>
  <si>
    <t>IPN 280</t>
  </si>
  <si>
    <t>IPN 300</t>
  </si>
  <si>
    <t>IPN 320</t>
  </si>
  <si>
    <t>IPN 340</t>
  </si>
  <si>
    <t>IPN 360</t>
  </si>
  <si>
    <t>IPN 380</t>
  </si>
  <si>
    <t>IPN 400</t>
  </si>
  <si>
    <t>IPN 450</t>
  </si>
  <si>
    <t>IPN 500</t>
  </si>
  <si>
    <t>IPN 550</t>
  </si>
  <si>
    <t>IPN 600</t>
  </si>
  <si>
    <t>IPN 80</t>
  </si>
  <si>
    <t>Ø 10</t>
  </si>
  <si>
    <t>Ø 100</t>
  </si>
  <si>
    <t>Ø 105</t>
  </si>
  <si>
    <t>Ø 110</t>
  </si>
  <si>
    <t>Ø 115</t>
  </si>
  <si>
    <t>Ø 12</t>
  </si>
  <si>
    <t>Ø 120</t>
  </si>
  <si>
    <t>Ø 125</t>
  </si>
  <si>
    <t>Ø 130</t>
  </si>
  <si>
    <t>Ø 135</t>
  </si>
  <si>
    <t>Ø 14</t>
  </si>
  <si>
    <t>Ø 140</t>
  </si>
  <si>
    <t>Ø 15</t>
  </si>
  <si>
    <t>Ø 150</t>
  </si>
  <si>
    <t>Ø 16</t>
  </si>
  <si>
    <t>Ø 160</t>
  </si>
  <si>
    <t>Ø 170</t>
  </si>
  <si>
    <t>Ø 18</t>
  </si>
  <si>
    <t>Ø 180</t>
  </si>
  <si>
    <t>Ø 190</t>
  </si>
  <si>
    <t>Ø 20</t>
  </si>
  <si>
    <t>Ø 200</t>
  </si>
  <si>
    <t>Ø 22</t>
  </si>
  <si>
    <t>Ø 220</t>
  </si>
  <si>
    <t>Ø 230</t>
  </si>
  <si>
    <t>Ø 24</t>
  </si>
  <si>
    <t>Ø 240</t>
  </si>
  <si>
    <t>Ø 25</t>
  </si>
  <si>
    <t>Ø 250</t>
  </si>
  <si>
    <t>Ø 260</t>
  </si>
  <si>
    <t>Ø 28</t>
  </si>
  <si>
    <t>Ø 280</t>
  </si>
  <si>
    <t>Ø 30</t>
  </si>
  <si>
    <t>Ø 300</t>
  </si>
  <si>
    <t>Ø 32</t>
  </si>
  <si>
    <t>Ø 35</t>
  </si>
  <si>
    <t>Ø 350</t>
  </si>
  <si>
    <t>Ø 38</t>
  </si>
  <si>
    <t>Ø 40</t>
  </si>
  <si>
    <t>Ø 45</t>
  </si>
  <si>
    <t>Ø 50</t>
  </si>
  <si>
    <t>Ø 55</t>
  </si>
  <si>
    <t>Ø 6</t>
  </si>
  <si>
    <t>Ø 60</t>
  </si>
  <si>
    <t>Ø 65</t>
  </si>
  <si>
    <t>Ø 7</t>
  </si>
  <si>
    <t>Ø 70</t>
  </si>
  <si>
    <t>Ø 75</t>
  </si>
  <si>
    <t>Ø 8</t>
  </si>
  <si>
    <t>Ø 80</t>
  </si>
  <si>
    <t>Ø 85</t>
  </si>
  <si>
    <t>Ø 90</t>
  </si>
  <si>
    <t>Plat 10*3</t>
  </si>
  <si>
    <t>Plat 10*4</t>
  </si>
  <si>
    <t>Plat 10*5</t>
  </si>
  <si>
    <t>Plat 100*10</t>
  </si>
  <si>
    <t>Plat 100*12</t>
  </si>
  <si>
    <t>Plat 100*14</t>
  </si>
  <si>
    <t>Plat 100*15</t>
  </si>
  <si>
    <t>Plat 100*16</t>
  </si>
  <si>
    <t>Plat 100*18</t>
  </si>
  <si>
    <t>Plat 100*20</t>
  </si>
  <si>
    <t>Plat 100*22</t>
  </si>
  <si>
    <t>Plat 100*25</t>
  </si>
  <si>
    <t>Plat 100*3</t>
  </si>
  <si>
    <t>Plat 100*30</t>
  </si>
  <si>
    <t>Plat 100*35</t>
  </si>
  <si>
    <t>Plat 100*4</t>
  </si>
  <si>
    <t>Plat 100*40</t>
  </si>
  <si>
    <t>Plat 100*5</t>
  </si>
  <si>
    <t>Plat 100*50</t>
  </si>
  <si>
    <t>Plat 100*6</t>
  </si>
  <si>
    <t>Plat 100*7</t>
  </si>
  <si>
    <t>Plat 100*8</t>
  </si>
  <si>
    <t>Plat 110*10</t>
  </si>
  <si>
    <t>Plat 110*12</t>
  </si>
  <si>
    <t>Plat 110*14</t>
  </si>
  <si>
    <t>Plat 110*15</t>
  </si>
  <si>
    <t>Plat 110*16</t>
  </si>
  <si>
    <t>Plat 110*18</t>
  </si>
  <si>
    <t>Plat 110*20</t>
  </si>
  <si>
    <t>Plat 110*22</t>
  </si>
  <si>
    <t>Plat 110*25</t>
  </si>
  <si>
    <t>Plat 110*3</t>
  </si>
  <si>
    <t>Plat 110*30</t>
  </si>
  <si>
    <t>Plat 110*35</t>
  </si>
  <si>
    <t>Plat 110*4</t>
  </si>
  <si>
    <t>Plat 110*40</t>
  </si>
  <si>
    <t>Plat 110*5</t>
  </si>
  <si>
    <t>Plat 110*50</t>
  </si>
  <si>
    <t>Plat 110*6</t>
  </si>
  <si>
    <t>Plat 110*7</t>
  </si>
  <si>
    <t>Plat 110*8</t>
  </si>
  <si>
    <t>Plat 12*3</t>
  </si>
  <si>
    <t>Plat 12*4</t>
  </si>
  <si>
    <t>Plat 12*5</t>
  </si>
  <si>
    <t>Plat 12*6</t>
  </si>
  <si>
    <t>Plat 120*10</t>
  </si>
  <si>
    <t>Plat 120*12</t>
  </si>
  <si>
    <t>Plat 120*14</t>
  </si>
  <si>
    <t>Plat 120*15</t>
  </si>
  <si>
    <t>Plat 120*16</t>
  </si>
  <si>
    <t>Plat 120*18</t>
  </si>
  <si>
    <t>Plat 120*20</t>
  </si>
  <si>
    <t>Plat 120*22</t>
  </si>
  <si>
    <t>Plat 120*25</t>
  </si>
  <si>
    <t>Plat 120*3</t>
  </si>
  <si>
    <t>Plat 120*30</t>
  </si>
  <si>
    <t>Plat 120*35</t>
  </si>
  <si>
    <t>Plat 120*4</t>
  </si>
  <si>
    <t>Plat 120*40</t>
  </si>
  <si>
    <t>Plat 120*5</t>
  </si>
  <si>
    <t>Plat 120*50</t>
  </si>
  <si>
    <t>Plat 120*6</t>
  </si>
  <si>
    <t>Plat 120*7</t>
  </si>
  <si>
    <t>Plat 120*8</t>
  </si>
  <si>
    <t>Plat 130*10</t>
  </si>
  <si>
    <t>Plat 130*12</t>
  </si>
  <si>
    <t>Plat 130*14</t>
  </si>
  <si>
    <t>Plat 130*15</t>
  </si>
  <si>
    <t>Plat 130*16</t>
  </si>
  <si>
    <t>Plat 130*18</t>
  </si>
  <si>
    <t>Plat 130*20</t>
  </si>
  <si>
    <t>Plat 130*22</t>
  </si>
  <si>
    <t>Plat 130*25</t>
  </si>
  <si>
    <t>Plat 130*3</t>
  </si>
  <si>
    <t>Plat 130*30</t>
  </si>
  <si>
    <t>Plat 130*35</t>
  </si>
  <si>
    <t>Plat 130*4</t>
  </si>
  <si>
    <t>Plat 130*40</t>
  </si>
  <si>
    <t>Plat 130*5</t>
  </si>
  <si>
    <t>Plat 130*50</t>
  </si>
  <si>
    <t>Plat 130*6</t>
  </si>
  <si>
    <t>Plat 130*7</t>
  </si>
  <si>
    <t>Plat 130*8</t>
  </si>
  <si>
    <t>Plat 14*10</t>
  </si>
  <si>
    <t>Plat 14*12</t>
  </si>
  <si>
    <t>Plat 14*3</t>
  </si>
  <si>
    <t>Plat 14*4</t>
  </si>
  <si>
    <t>Plat 14*5</t>
  </si>
  <si>
    <t>Plat 14*6</t>
  </si>
  <si>
    <t>Plat 14*7</t>
  </si>
  <si>
    <t>Plat 14*8</t>
  </si>
  <si>
    <t>Plat 140*10</t>
  </si>
  <si>
    <t>Plat 140*12</t>
  </si>
  <si>
    <t>Plat 140*14</t>
  </si>
  <si>
    <t>Plat 140*15</t>
  </si>
  <si>
    <t>Plat 140*16</t>
  </si>
  <si>
    <t>Plat 140*18</t>
  </si>
  <si>
    <t>Plat 140*20</t>
  </si>
  <si>
    <t>Plat 140*22</t>
  </si>
  <si>
    <t>Plat 140*25</t>
  </si>
  <si>
    <t>Plat 140*3</t>
  </si>
  <si>
    <t>Plat 140*30</t>
  </si>
  <si>
    <t>Plat 140*35</t>
  </si>
  <si>
    <t>Plat 140*4</t>
  </si>
  <si>
    <t>Plat 140*40</t>
  </si>
  <si>
    <t>Plat 140*5</t>
  </si>
  <si>
    <t>Plat 140*50</t>
  </si>
  <si>
    <t>Plat 140*6</t>
  </si>
  <si>
    <t>Plat 140*7</t>
  </si>
  <si>
    <t>Plat 140*8</t>
  </si>
  <si>
    <t>Plat 150*10</t>
  </si>
  <si>
    <t>Plat 150*12</t>
  </si>
  <si>
    <t>Plat 150*14</t>
  </si>
  <si>
    <t>Plat 150*15</t>
  </si>
  <si>
    <t>Plat 150*16</t>
  </si>
  <si>
    <t>Plat 150*18</t>
  </si>
  <si>
    <t>Plat 150*20</t>
  </si>
  <si>
    <t>Plat 150*22</t>
  </si>
  <si>
    <t>Plat 150*25</t>
  </si>
  <si>
    <t>Plat 150*3</t>
  </si>
  <si>
    <t>Plat 150*30</t>
  </si>
  <si>
    <t>Plat 150*35</t>
  </si>
  <si>
    <t>Plat 150*4</t>
  </si>
  <si>
    <t>Plat 150*40</t>
  </si>
  <si>
    <t>Plat 150*5</t>
  </si>
  <si>
    <t>Plat 150*50</t>
  </si>
  <si>
    <t>Plat 150*6</t>
  </si>
  <si>
    <t>Plat 150*7</t>
  </si>
  <si>
    <t>Plat 150*8</t>
  </si>
  <si>
    <t>Plat 16*10</t>
  </si>
  <si>
    <t>Plat 16*12</t>
  </si>
  <si>
    <t>Plat 16*14</t>
  </si>
  <si>
    <t>Plat 16*3</t>
  </si>
  <si>
    <t>Plat 16*4</t>
  </si>
  <si>
    <t>Plat 16*5</t>
  </si>
  <si>
    <t>Plat 16*6</t>
  </si>
  <si>
    <t>Plat 16*7</t>
  </si>
  <si>
    <t>Plat 16*8</t>
  </si>
  <si>
    <t>Plat 18*10</t>
  </si>
  <si>
    <t>Plat 18*12</t>
  </si>
  <si>
    <t>Plat 18*14</t>
  </si>
  <si>
    <t>Plat 18*15</t>
  </si>
  <si>
    <t>Plat 18*16</t>
  </si>
  <si>
    <t>Plat 18*3</t>
  </si>
  <si>
    <t>Plat 18*4</t>
  </si>
  <si>
    <t>Plat 18*5</t>
  </si>
  <si>
    <t>Plat 18*6</t>
  </si>
  <si>
    <t>Plat 18*7</t>
  </si>
  <si>
    <t>Plat 18*8</t>
  </si>
  <si>
    <t>Plat 180*20</t>
  </si>
  <si>
    <t>Plat 20*10</t>
  </si>
  <si>
    <t>Plat 20*12</t>
  </si>
  <si>
    <t>Plat 20*14</t>
  </si>
  <si>
    <t>Plat 20*15</t>
  </si>
  <si>
    <t>Plat 20*16</t>
  </si>
  <si>
    <t>Plat 20*18</t>
  </si>
  <si>
    <t>Plat 20*3</t>
  </si>
  <si>
    <t>Plat 20*4</t>
  </si>
  <si>
    <t>Plat 20*5</t>
  </si>
  <si>
    <t>Plat 20*6</t>
  </si>
  <si>
    <t>Plat 20*7</t>
  </si>
  <si>
    <t>Plat 20*8</t>
  </si>
  <si>
    <t>Plat 220*10</t>
  </si>
  <si>
    <t>Plat 220*20</t>
  </si>
  <si>
    <t>Plat 25*10</t>
  </si>
  <si>
    <t>Plat 25*12</t>
  </si>
  <si>
    <t>Plat 25*14</t>
  </si>
  <si>
    <t>Plat 25*15</t>
  </si>
  <si>
    <t>Plat 25*16</t>
  </si>
  <si>
    <t>Plat 25*18</t>
  </si>
  <si>
    <t>Plat 25*20</t>
  </si>
  <si>
    <t>Plat 25*3</t>
  </si>
  <si>
    <t>Plat 25*4</t>
  </si>
  <si>
    <t>Plat 25*5</t>
  </si>
  <si>
    <t>Plat 25*6</t>
  </si>
  <si>
    <t>Plat 25*7</t>
  </si>
  <si>
    <t>Plat 25*8</t>
  </si>
  <si>
    <t>Plat 30*10</t>
  </si>
  <si>
    <t>Plat 30*12</t>
  </si>
  <si>
    <t>Plat 30*14</t>
  </si>
  <si>
    <t>Plat 30*15</t>
  </si>
  <si>
    <t>Plat 30*16</t>
  </si>
  <si>
    <t>Plat 30*18</t>
  </si>
  <si>
    <t>Plat 30*20</t>
  </si>
  <si>
    <t>Plat 30*22</t>
  </si>
  <si>
    <t>Plat 30*25</t>
  </si>
  <si>
    <t>Plat 30*3</t>
  </si>
  <si>
    <t>Plat 30*4</t>
  </si>
  <si>
    <t>Plat 30*5</t>
  </si>
  <si>
    <t>Plat 30*6</t>
  </si>
  <si>
    <t>Plat 30*7</t>
  </si>
  <si>
    <t>Plat 30*8</t>
  </si>
  <si>
    <t>Plat 300*20</t>
  </si>
  <si>
    <t>Plat 35*10</t>
  </si>
  <si>
    <t>Plat 35*12</t>
  </si>
  <si>
    <t>Plat 35*14</t>
  </si>
  <si>
    <t>Plat 35*15</t>
  </si>
  <si>
    <t>Plat 35*16</t>
  </si>
  <si>
    <t>Plat 35*18</t>
  </si>
  <si>
    <t>Plat 35*20</t>
  </si>
  <si>
    <t>Plat 35*22</t>
  </si>
  <si>
    <t>Plat 35*25</t>
  </si>
  <si>
    <t>Plat 35*3</t>
  </si>
  <si>
    <t>Plat 35*30</t>
  </si>
  <si>
    <t>Plat 35*4</t>
  </si>
  <si>
    <t>Plat 35*5</t>
  </si>
  <si>
    <t>Plat 35*6</t>
  </si>
  <si>
    <t>Plat 35*7</t>
  </si>
  <si>
    <t>Plat 35*8</t>
  </si>
  <si>
    <t>Plat 40*10</t>
  </si>
  <si>
    <t>Plat 40*12</t>
  </si>
  <si>
    <t>Plat 40*14</t>
  </si>
  <si>
    <t>Plat 40*15</t>
  </si>
  <si>
    <t>Plat 40*16</t>
  </si>
  <si>
    <t>Plat 40*18</t>
  </si>
  <si>
    <t>Plat 40*20</t>
  </si>
  <si>
    <t>Plat 40*22</t>
  </si>
  <si>
    <t>Plat 40*25</t>
  </si>
  <si>
    <t>Plat 40*3</t>
  </si>
  <si>
    <t>Plat 40*30</t>
  </si>
  <si>
    <t>Plat 40*4</t>
  </si>
  <si>
    <t>Plat 40*5</t>
  </si>
  <si>
    <t>Plat 40*6</t>
  </si>
  <si>
    <t>Plat 40*7</t>
  </si>
  <si>
    <t>Plat 40*8</t>
  </si>
  <si>
    <t>Plat 45*10</t>
  </si>
  <si>
    <t>Plat 45*12</t>
  </si>
  <si>
    <t>Plat 45*14</t>
  </si>
  <si>
    <t>Plat 45*15</t>
  </si>
  <si>
    <t>Plat 45*16</t>
  </si>
  <si>
    <t>Plat 45*18</t>
  </si>
  <si>
    <t>Plat 45*20</t>
  </si>
  <si>
    <t>Plat 45*22</t>
  </si>
  <si>
    <t>Plat 45*25</t>
  </si>
  <si>
    <t>Plat 45*3</t>
  </si>
  <si>
    <t>Plat 45*30</t>
  </si>
  <si>
    <t>Plat 45*4</t>
  </si>
  <si>
    <t>Plat 45*5</t>
  </si>
  <si>
    <t>Plat 45*6</t>
  </si>
  <si>
    <t>Plat 45*7</t>
  </si>
  <si>
    <t>Plat 45*8</t>
  </si>
  <si>
    <t>Plat 50*10</t>
  </si>
  <si>
    <t>Plat 50*12</t>
  </si>
  <si>
    <t>Plat 50*14</t>
  </si>
  <si>
    <t>Plat 50*15</t>
  </si>
  <si>
    <t>Plat 50*16</t>
  </si>
  <si>
    <t>Plat 50*18</t>
  </si>
  <si>
    <t>Plat 50*20</t>
  </si>
  <si>
    <t>Plat 50*22</t>
  </si>
  <si>
    <t>Plat 50*25</t>
  </si>
  <si>
    <t>Plat 50*3</t>
  </si>
  <si>
    <t>Plat 50*30</t>
  </si>
  <si>
    <t>Plat 50*35</t>
  </si>
  <si>
    <t>Plat 50*4</t>
  </si>
  <si>
    <t>Plat 50*40</t>
  </si>
  <si>
    <t>Plat 50*5</t>
  </si>
  <si>
    <t>Plat 50*50</t>
  </si>
  <si>
    <t>Plat 50*6</t>
  </si>
  <si>
    <t>Plat 50*7</t>
  </si>
  <si>
    <t>Plat 50*8</t>
  </si>
  <si>
    <t>Plat 60*10</t>
  </si>
  <si>
    <t>Plat 60*12</t>
  </si>
  <si>
    <t>Plat 60*14</t>
  </si>
  <si>
    <t>Plat 60*15</t>
  </si>
  <si>
    <t>Plat 60*16</t>
  </si>
  <si>
    <t>Plat 60*18</t>
  </si>
  <si>
    <t>Plat 60*20</t>
  </si>
  <si>
    <t>Plat 60*22</t>
  </si>
  <si>
    <t>Plat 60*25</t>
  </si>
  <si>
    <t>Plat 60*3</t>
  </si>
  <si>
    <t>Plat 60*30</t>
  </si>
  <si>
    <t>Plat 60*35</t>
  </si>
  <si>
    <t>Plat 60*4</t>
  </si>
  <si>
    <t>Plat 60*40</t>
  </si>
  <si>
    <t>Plat 60*5</t>
  </si>
  <si>
    <t>Plat 60*50</t>
  </si>
  <si>
    <t>Plat 60*6</t>
  </si>
  <si>
    <t>Plat 60*7</t>
  </si>
  <si>
    <t>Plat 60*8</t>
  </si>
  <si>
    <t>Plat 70*10</t>
  </si>
  <si>
    <t>Plat 70*12</t>
  </si>
  <si>
    <t>Plat 70*14</t>
  </si>
  <si>
    <t>Plat 70*15</t>
  </si>
  <si>
    <t>Plat 70*16</t>
  </si>
  <si>
    <t>Plat 70*18</t>
  </si>
  <si>
    <t>Plat 70*20</t>
  </si>
  <si>
    <t>Plat 70*22</t>
  </si>
  <si>
    <t>Plat 70*25</t>
  </si>
  <si>
    <t>Plat 70*3</t>
  </si>
  <si>
    <t>Plat 70*30</t>
  </si>
  <si>
    <t>Plat 70*35</t>
  </si>
  <si>
    <t>Plat 70*4</t>
  </si>
  <si>
    <t>Plat 70*40</t>
  </si>
  <si>
    <t>Plat 70*5</t>
  </si>
  <si>
    <t>Plat 70*50</t>
  </si>
  <si>
    <t>Plat 70*6</t>
  </si>
  <si>
    <t>Plat 70*7</t>
  </si>
  <si>
    <t>Plat 70*8</t>
  </si>
  <si>
    <t>Plat 80*10</t>
  </si>
  <si>
    <t>Plat 80*12</t>
  </si>
  <si>
    <t>Plat 80*14</t>
  </si>
  <si>
    <t>Plat 80*15</t>
  </si>
  <si>
    <t>Plat 80*16</t>
  </si>
  <si>
    <t>Plat 80*18</t>
  </si>
  <si>
    <t>Plat 80*20</t>
  </si>
  <si>
    <t>Plat 80*22</t>
  </si>
  <si>
    <t>Plat 80*25</t>
  </si>
  <si>
    <t>Plat 80*3</t>
  </si>
  <si>
    <t>Plat 80*30</t>
  </si>
  <si>
    <t>Plat 80*35</t>
  </si>
  <si>
    <t>Plat 80*4</t>
  </si>
  <si>
    <t>Plat 80*40</t>
  </si>
  <si>
    <t>Plat 80*5</t>
  </si>
  <si>
    <t>Plat 80*50</t>
  </si>
  <si>
    <t>Plat 80*6</t>
  </si>
  <si>
    <t>Plat 80*7</t>
  </si>
  <si>
    <t>Plat 80*8</t>
  </si>
  <si>
    <t>Plat 90*10</t>
  </si>
  <si>
    <t>Plat 90*12</t>
  </si>
  <si>
    <t>Plat 90*14</t>
  </si>
  <si>
    <t>Plat 90*15</t>
  </si>
  <si>
    <t>Plat 90*16</t>
  </si>
  <si>
    <t>Plat 90*18</t>
  </si>
  <si>
    <t>Plat 90*20</t>
  </si>
  <si>
    <t>Plat 90*22</t>
  </si>
  <si>
    <t>Plat 90*25</t>
  </si>
  <si>
    <t>Plat 90*3</t>
  </si>
  <si>
    <t>Plat 90*30</t>
  </si>
  <si>
    <t>Plat 90*35</t>
  </si>
  <si>
    <t>Plat 90*4</t>
  </si>
  <si>
    <t>Plat 90*40</t>
  </si>
  <si>
    <t>Plat 90*5</t>
  </si>
  <si>
    <t>Plat 90*50</t>
  </si>
  <si>
    <t>Plat 90*6</t>
  </si>
  <si>
    <t>Plat 90*7</t>
  </si>
  <si>
    <t>Plat 90*8</t>
  </si>
  <si>
    <t>tube 1"</t>
  </si>
  <si>
    <t>tube 1"1/2</t>
  </si>
  <si>
    <t>tube 1"1/4</t>
  </si>
  <si>
    <t>tube 1,1/2"</t>
  </si>
  <si>
    <t>tube 1,1/4"</t>
  </si>
  <si>
    <t>tube 1/2"</t>
  </si>
  <si>
    <t>tube 1/4"</t>
  </si>
  <si>
    <t>tube 1/8"</t>
  </si>
  <si>
    <t>tube 10"</t>
  </si>
  <si>
    <t>tube 10*10*1</t>
  </si>
  <si>
    <t>tube 10*10*1,25</t>
  </si>
  <si>
    <t>tube 100*100*10</t>
  </si>
  <si>
    <t>tube 100*100*11</t>
  </si>
  <si>
    <t>tube 100*100*12</t>
  </si>
  <si>
    <t>tube 100*100*12,5</t>
  </si>
  <si>
    <t>tube 100*100*3</t>
  </si>
  <si>
    <t>tube 100*100*3,2</t>
  </si>
  <si>
    <t>tube 100*100*3,6</t>
  </si>
  <si>
    <t>tube 100*100*4</t>
  </si>
  <si>
    <t>tube 100*100*4,5</t>
  </si>
  <si>
    <t>tube 100*100*5</t>
  </si>
  <si>
    <t>tube 100*100*5,6</t>
  </si>
  <si>
    <t>tube 100*100*6</t>
  </si>
  <si>
    <t>tube 100*100*6,3</t>
  </si>
  <si>
    <t>tube 100*100*7</t>
  </si>
  <si>
    <t>tube 100*100*7,1</t>
  </si>
  <si>
    <t>tube 100*100*8</t>
  </si>
  <si>
    <t>tube 100*100*8,8</t>
  </si>
  <si>
    <t>tube 100*30*4</t>
  </si>
  <si>
    <t>tube 100*40*2</t>
  </si>
  <si>
    <t>tube 100*40*3</t>
  </si>
  <si>
    <t>tube 100*40*4</t>
  </si>
  <si>
    <t>tube 100*40*5</t>
  </si>
  <si>
    <t>tube 100*50*10</t>
  </si>
  <si>
    <t>tube 100*50*3</t>
  </si>
  <si>
    <t>tube 100*50*3,2</t>
  </si>
  <si>
    <t>tube 100*50*3,6</t>
  </si>
  <si>
    <t>tube 100*50*4</t>
  </si>
  <si>
    <t>tube 100*50*4,5</t>
  </si>
  <si>
    <t>tube 100*50*5</t>
  </si>
  <si>
    <t>tube 100*50*5,6</t>
  </si>
  <si>
    <t>tube 100*50*6</t>
  </si>
  <si>
    <t>tube 100*50*6,3</t>
  </si>
  <si>
    <t>tube 100*50*7</t>
  </si>
  <si>
    <t>tube 100*50*7,1</t>
  </si>
  <si>
    <t>tube 100*50*8</t>
  </si>
  <si>
    <t>tube 100*50*8,8</t>
  </si>
  <si>
    <t>tube 100*60*10</t>
  </si>
  <si>
    <t>tube 100*60*3</t>
  </si>
  <si>
    <t>tube 100*60*3,2</t>
  </si>
  <si>
    <t>tube 100*60*3,6</t>
  </si>
  <si>
    <t>tube 100*60*4</t>
  </si>
  <si>
    <t>tube 100*60*4,5</t>
  </si>
  <si>
    <t>tube 100*60*5</t>
  </si>
  <si>
    <t>tube 100*60*5,6</t>
  </si>
  <si>
    <t>tube 100*60*6</t>
  </si>
  <si>
    <t>tube 100*60*6,3</t>
  </si>
  <si>
    <t>tube 100*60*7</t>
  </si>
  <si>
    <t>tube 100*60*7,1</t>
  </si>
  <si>
    <t>tube 100*60*8</t>
  </si>
  <si>
    <t>tube 100*60*8,8</t>
  </si>
  <si>
    <t>tube 100*80*3</t>
  </si>
  <si>
    <t>tube 100*80*4</t>
  </si>
  <si>
    <t>tube 100*80*5</t>
  </si>
  <si>
    <t>tube 100*80*6</t>
  </si>
  <si>
    <t>tube 110*110*10</t>
  </si>
  <si>
    <t>tube 110*110*11</t>
  </si>
  <si>
    <t>tube 110*110*12</t>
  </si>
  <si>
    <t>tube 110*110*12,5</t>
  </si>
  <si>
    <t>tube 110*110*3,2</t>
  </si>
  <si>
    <t>tube 110*110*3,6</t>
  </si>
  <si>
    <t>tube 110*110*4</t>
  </si>
  <si>
    <t>tube 110*110*4,5</t>
  </si>
  <si>
    <t>tube 110*110*5</t>
  </si>
  <si>
    <t>tube 110*110*5,6</t>
  </si>
  <si>
    <t>tube 110*110*6</t>
  </si>
  <si>
    <t>tube 110*110*6,3</t>
  </si>
  <si>
    <t>tube 110*110*7</t>
  </si>
  <si>
    <t>tube 110*110*7,1</t>
  </si>
  <si>
    <t>tube 110*110*8</t>
  </si>
  <si>
    <t>tube 110*110*8,8</t>
  </si>
  <si>
    <t>tube 110*60*10</t>
  </si>
  <si>
    <t>tube 110*60*3,2</t>
  </si>
  <si>
    <t>tube 110*60*3,6</t>
  </si>
  <si>
    <t>tube 110*60*4</t>
  </si>
  <si>
    <t>tube 110*60*4,5</t>
  </si>
  <si>
    <t>tube 110*60*5</t>
  </si>
  <si>
    <t>tube 110*60*5,6</t>
  </si>
  <si>
    <t>tube 110*60*6</t>
  </si>
  <si>
    <t>tube 110*60*6,3</t>
  </si>
  <si>
    <t>tube 110*60*7</t>
  </si>
  <si>
    <t>tube 110*60*7,1</t>
  </si>
  <si>
    <t>tube 110*60*8</t>
  </si>
  <si>
    <t>tube 110*60*8,8</t>
  </si>
  <si>
    <t>tube 110*70*3</t>
  </si>
  <si>
    <t>tube 110*70*4</t>
  </si>
  <si>
    <t>tube 110*70*5</t>
  </si>
  <si>
    <t>tube 12"</t>
  </si>
  <si>
    <t>tube 12*12*1,25</t>
  </si>
  <si>
    <t>tube 12*12*1,5</t>
  </si>
  <si>
    <t>tube 120*120*10</t>
  </si>
  <si>
    <t>tube 120*120*11</t>
  </si>
  <si>
    <t>tube 120*120*12</t>
  </si>
  <si>
    <t>tube 120*120*12,5</t>
  </si>
  <si>
    <t>tube 120*120*3</t>
  </si>
  <si>
    <t>tube 120*120*3,2</t>
  </si>
  <si>
    <t>tube 120*120*3,6</t>
  </si>
  <si>
    <t>tube 120*120*4</t>
  </si>
  <si>
    <t>tube 120*120*4,5</t>
  </si>
  <si>
    <t>tube 120*120*5</t>
  </si>
  <si>
    <t>tube 120*120*5,6</t>
  </si>
  <si>
    <t>tube 120*120*6</t>
  </si>
  <si>
    <t>tube 120*120*6,3</t>
  </si>
  <si>
    <t>tube 120*120*7</t>
  </si>
  <si>
    <t>tube 120*120*7,1</t>
  </si>
  <si>
    <t>tube 120*120*8</t>
  </si>
  <si>
    <t>tube 120*120*8,8</t>
  </si>
  <si>
    <t>tube 120*40*3</t>
  </si>
  <si>
    <t>tube 120*40*4</t>
  </si>
  <si>
    <t>tube 120*40*5</t>
  </si>
  <si>
    <t>tube 120*60*10</t>
  </si>
  <si>
    <t>tube 120*60*3</t>
  </si>
  <si>
    <t>tube 120*60*3,2</t>
  </si>
  <si>
    <t>tube 120*60*3,6</t>
  </si>
  <si>
    <t>tube 120*60*4</t>
  </si>
  <si>
    <t>tube 120*60*4,5</t>
  </si>
  <si>
    <t>tube 120*60*5</t>
  </si>
  <si>
    <t>tube 120*60*5,6</t>
  </si>
  <si>
    <t>tube 120*60*6</t>
  </si>
  <si>
    <t>tube 120*60*6,3</t>
  </si>
  <si>
    <t>tube 120*60*7</t>
  </si>
  <si>
    <t>tube 120*60*7,1</t>
  </si>
  <si>
    <t>tube 120*60*8</t>
  </si>
  <si>
    <t>tube 120*60*8,8</t>
  </si>
  <si>
    <t>tube 120*80*10</t>
  </si>
  <si>
    <t>tube 120*80*11</t>
  </si>
  <si>
    <t>tube 120*80*12</t>
  </si>
  <si>
    <t>tube 120*80*12,5</t>
  </si>
  <si>
    <t>tube 120*80*3</t>
  </si>
  <si>
    <t>tube 120*80*3,2</t>
  </si>
  <si>
    <t>tube 120*80*3,6</t>
  </si>
  <si>
    <t>tube 120*80*4</t>
  </si>
  <si>
    <t>tube 120*80*4,5</t>
  </si>
  <si>
    <t>tube 120*80*5</t>
  </si>
  <si>
    <t>tube 120*80*5,6</t>
  </si>
  <si>
    <t>tube 120*80*6</t>
  </si>
  <si>
    <t>tube 120*80*6,3</t>
  </si>
  <si>
    <t>tube 120*80*7</t>
  </si>
  <si>
    <t>tube 120*80*7,1</t>
  </si>
  <si>
    <t>tube 120*80*8</t>
  </si>
  <si>
    <t>tube 120*80*8,8</t>
  </si>
  <si>
    <t>tube 125*125*5</t>
  </si>
  <si>
    <t>tube 125*125*6</t>
  </si>
  <si>
    <t>tube 130*130*5</t>
  </si>
  <si>
    <t>tube 14"</t>
  </si>
  <si>
    <t>tube 140*140*10</t>
  </si>
  <si>
    <t>tube 140*140*11</t>
  </si>
  <si>
    <t>tube 140*140*12</t>
  </si>
  <si>
    <t>tube 140*140*12,5</t>
  </si>
  <si>
    <t>tube 140*140*14,2</t>
  </si>
  <si>
    <t>tube 140*140*16</t>
  </si>
  <si>
    <t>tube 140*140*4</t>
  </si>
  <si>
    <t>tube 140*140*5</t>
  </si>
  <si>
    <t>tube 140*140*5,6</t>
  </si>
  <si>
    <t>tube 140*140*6</t>
  </si>
  <si>
    <t>tube 140*140*6,3</t>
  </si>
  <si>
    <t>tube 140*140*7</t>
  </si>
  <si>
    <t>tube 140*140*7,1</t>
  </si>
  <si>
    <t>tube 140*140*8</t>
  </si>
  <si>
    <t>tube 140*140*8,8</t>
  </si>
  <si>
    <t>tube 140*70*10</t>
  </si>
  <si>
    <t>tube 140*70*11</t>
  </si>
  <si>
    <t>tube 140*70*12</t>
  </si>
  <si>
    <t>tube 140*70*12,5</t>
  </si>
  <si>
    <t>tube 140*70*3</t>
  </si>
  <si>
    <t>tube 140*70*3,2</t>
  </si>
  <si>
    <t>tube 140*70*3,6</t>
  </si>
  <si>
    <t>tube 140*70*4</t>
  </si>
  <si>
    <t>tube 140*70*4,5</t>
  </si>
  <si>
    <t>tube 140*70*5</t>
  </si>
  <si>
    <t>tube 140*70*5,6</t>
  </si>
  <si>
    <t>tube 140*70*6</t>
  </si>
  <si>
    <t>tube 140*70*6,3</t>
  </si>
  <si>
    <t>tube 140*70*7</t>
  </si>
  <si>
    <t>tube 140*70*7,1</t>
  </si>
  <si>
    <t>tube 140*70*8</t>
  </si>
  <si>
    <t>tube 140*70*8,8</t>
  </si>
  <si>
    <t>tube 140*80*10</t>
  </si>
  <si>
    <t>tube 140*80*11</t>
  </si>
  <si>
    <t>tube 140*80*12</t>
  </si>
  <si>
    <t>tube 140*80*12,5</t>
  </si>
  <si>
    <t>tube 140*80*3,2</t>
  </si>
  <si>
    <t>tube 140*80*3,6</t>
  </si>
  <si>
    <t>tube 140*80*4</t>
  </si>
  <si>
    <t>tube 140*80*4,5</t>
  </si>
  <si>
    <t>tube 140*80*5</t>
  </si>
  <si>
    <t>tube 140*80*5,6</t>
  </si>
  <si>
    <t>tube 140*80*6</t>
  </si>
  <si>
    <t>tube 140*80*6,3</t>
  </si>
  <si>
    <t>tube 140*80*7</t>
  </si>
  <si>
    <t>tube 140*80*7,1</t>
  </si>
  <si>
    <t>tube 140*80*8</t>
  </si>
  <si>
    <t>tube 140*80*8,8</t>
  </si>
  <si>
    <t>tube 15*15*1</t>
  </si>
  <si>
    <t>tube 15*15*1,25</t>
  </si>
  <si>
    <t>tube 15*15*1,5</t>
  </si>
  <si>
    <t>tube 15*15*1,75</t>
  </si>
  <si>
    <t>tube 15*15*2</t>
  </si>
  <si>
    <t>tube 150*100*10</t>
  </si>
  <si>
    <t>tube 150*100*11</t>
  </si>
  <si>
    <t>tube 150*100*12</t>
  </si>
  <si>
    <t>tube 150*100*12,5</t>
  </si>
  <si>
    <t>tube 150*100*3,2</t>
  </si>
  <si>
    <t>tube 150*100*3,6</t>
  </si>
  <si>
    <t>tube 150*100*4</t>
  </si>
  <si>
    <t>tube 150*100*4,5</t>
  </si>
  <si>
    <t>tube 150*100*5</t>
  </si>
  <si>
    <t>tube 150*100*5,6</t>
  </si>
  <si>
    <t>tube 150*100*6</t>
  </si>
  <si>
    <t>tube 150*100*6,3</t>
  </si>
  <si>
    <t>tube 150*100*7</t>
  </si>
  <si>
    <t>tube 150*100*7,1</t>
  </si>
  <si>
    <t>tube 150*100*8</t>
  </si>
  <si>
    <t>tube 150*100*8,8</t>
  </si>
  <si>
    <t>tube 150*150*10</t>
  </si>
  <si>
    <t>tube 150*150*11</t>
  </si>
  <si>
    <t>tube 150*150*12</t>
  </si>
  <si>
    <t>tube 150*150*12,5</t>
  </si>
  <si>
    <t>tube 150*150*14,2</t>
  </si>
  <si>
    <t>tube 150*150*16</t>
  </si>
  <si>
    <t>tube 150*150*5</t>
  </si>
  <si>
    <t>tube 150*150*5,6</t>
  </si>
  <si>
    <t>tube 150*150*6</t>
  </si>
  <si>
    <t>tube 150*150*6,3</t>
  </si>
  <si>
    <t>tube 150*150*7</t>
  </si>
  <si>
    <t>tube 150*150*7,1</t>
  </si>
  <si>
    <t>tube 150*150*8</t>
  </si>
  <si>
    <t>tube 150*150*8,8</t>
  </si>
  <si>
    <t>tube 150*50*3</t>
  </si>
  <si>
    <t>tube 150*50*4</t>
  </si>
  <si>
    <t>tube 150*50*5</t>
  </si>
  <si>
    <t>tube 150*75*5</t>
  </si>
  <si>
    <t>tube 150*75*6</t>
  </si>
  <si>
    <t>tube 16"</t>
  </si>
  <si>
    <t>tube 16*16*1,5</t>
  </si>
  <si>
    <t>tube 160*160*10</t>
  </si>
  <si>
    <t>tube 160*160*11</t>
  </si>
  <si>
    <t>tube 160*160*12</t>
  </si>
  <si>
    <t>tube 160*160*12,5</t>
  </si>
  <si>
    <t>tube 160*160*14,2</t>
  </si>
  <si>
    <t>tube 160*160*16</t>
  </si>
  <si>
    <t>tube 160*160*5</t>
  </si>
  <si>
    <t>tube 160*160*5,6</t>
  </si>
  <si>
    <t>tube 160*160*6</t>
  </si>
  <si>
    <t>tube 160*160*6,3</t>
  </si>
  <si>
    <t>tube 160*160*7</t>
  </si>
  <si>
    <t>tube 160*160*7,1</t>
  </si>
  <si>
    <t>tube 160*160*8</t>
  </si>
  <si>
    <t>tube 160*160*8,8</t>
  </si>
  <si>
    <t>tube 160*80*10</t>
  </si>
  <si>
    <t>tube 160*80*11</t>
  </si>
  <si>
    <t>tube 160*80*12</t>
  </si>
  <si>
    <t>tube 160*80*12,5</t>
  </si>
  <si>
    <t>tube 160*80*3,2</t>
  </si>
  <si>
    <t>tube 160*80*3,6</t>
  </si>
  <si>
    <t>tube 160*80*4</t>
  </si>
  <si>
    <t>tube 160*80*4,5</t>
  </si>
  <si>
    <t>tube 160*80*5</t>
  </si>
  <si>
    <t>tube 160*80*5,6</t>
  </si>
  <si>
    <t>tube 160*80*6</t>
  </si>
  <si>
    <t>tube 160*80*6,3</t>
  </si>
  <si>
    <t>tube 160*80*7</t>
  </si>
  <si>
    <t>tube 160*80*7,1</t>
  </si>
  <si>
    <t>tube 160*80*8</t>
  </si>
  <si>
    <t>tube 160*80*8,8</t>
  </si>
  <si>
    <t>tube 160*90*10</t>
  </si>
  <si>
    <t>tube 160*90*11</t>
  </si>
  <si>
    <t>tube 160*90*12</t>
  </si>
  <si>
    <t>tube 160*90*12,5</t>
  </si>
  <si>
    <t>tube 160*90*3,2</t>
  </si>
  <si>
    <t>tube 160*90*3,6</t>
  </si>
  <si>
    <t>tube 160*90*4</t>
  </si>
  <si>
    <t>tube 160*90*4,5</t>
  </si>
  <si>
    <t>tube 160*90*5</t>
  </si>
  <si>
    <t>tube 160*90*5,6</t>
  </si>
  <si>
    <t>tube 160*90*6</t>
  </si>
  <si>
    <t>tube 160*90*6,3</t>
  </si>
  <si>
    <t>tube 160*90*7</t>
  </si>
  <si>
    <t>tube 160*90*7,1</t>
  </si>
  <si>
    <t>tube 160*90*8</t>
  </si>
  <si>
    <t>tube 160*90*8,8</t>
  </si>
  <si>
    <t>tube 18"</t>
  </si>
  <si>
    <t>tube 18*18*1,5</t>
  </si>
  <si>
    <t>tube 180*100*10</t>
  </si>
  <si>
    <t>tube 180*100*11</t>
  </si>
  <si>
    <t>tube 180*100*12</t>
  </si>
  <si>
    <t>tube 180*100*12,5</t>
  </si>
  <si>
    <t>tube 180*100*14,2</t>
  </si>
  <si>
    <t>tube 180*100*16</t>
  </si>
  <si>
    <t>tube 180*100*5</t>
  </si>
  <si>
    <t>tube 180*100*5,6</t>
  </si>
  <si>
    <t>tube 180*100*6</t>
  </si>
  <si>
    <t>tube 180*100*6,3</t>
  </si>
  <si>
    <t>tube 180*100*7</t>
  </si>
  <si>
    <t>tube 180*100*7,1</t>
  </si>
  <si>
    <t>tube 180*100*8</t>
  </si>
  <si>
    <t>tube 180*100*8,8</t>
  </si>
  <si>
    <t>tube 180*180*10</t>
  </si>
  <si>
    <t>tube 180*180*11</t>
  </si>
  <si>
    <t>tube 180*180*12</t>
  </si>
  <si>
    <t>tube 180*180*12,5</t>
  </si>
  <si>
    <t>tube 180*180*14,2</t>
  </si>
  <si>
    <t>tube 180*180*16</t>
  </si>
  <si>
    <t>tube 180*180*6</t>
  </si>
  <si>
    <t>tube 180*180*6,3</t>
  </si>
  <si>
    <t>tube 180*180*7</t>
  </si>
  <si>
    <t>tube 180*180*7,1</t>
  </si>
  <si>
    <t>tube 180*180*8</t>
  </si>
  <si>
    <t>tube 180*180*8,8</t>
  </si>
  <si>
    <t>tube 180*80*4,5</t>
  </si>
  <si>
    <t>tube 2"</t>
  </si>
  <si>
    <t>tube 2,1/2"</t>
  </si>
  <si>
    <t>tube 20"</t>
  </si>
  <si>
    <t>tube 20*10*1</t>
  </si>
  <si>
    <t>tube 20*10*1,25</t>
  </si>
  <si>
    <t>tube 20*10*1,5</t>
  </si>
  <si>
    <t>tube 20*15*1</t>
  </si>
  <si>
    <t>tube 20*15*1,5</t>
  </si>
  <si>
    <t>tube 20*15*2</t>
  </si>
  <si>
    <t>tube 20*20*1</t>
  </si>
  <si>
    <t>tube 20*20*1,25</t>
  </si>
  <si>
    <t>tube 20*20*1,5</t>
  </si>
  <si>
    <t>tube 20*20*2</t>
  </si>
  <si>
    <t>tube 200*100*10</t>
  </si>
  <si>
    <t>tube 200*100*11</t>
  </si>
  <si>
    <t>tube 200*100*12</t>
  </si>
  <si>
    <t>tube 200*100*12,5</t>
  </si>
  <si>
    <t>tube 200*100*14,2</t>
  </si>
  <si>
    <t>tube 200*100*16</t>
  </si>
  <si>
    <t>tube 200*100*4</t>
  </si>
  <si>
    <t>tube 200*100*5</t>
  </si>
  <si>
    <t>tube 200*100*5,6</t>
  </si>
  <si>
    <t>tube 200*100*6</t>
  </si>
  <si>
    <t>tube 200*100*6,3</t>
  </si>
  <si>
    <t>tube 200*100*7</t>
  </si>
  <si>
    <t>tube 200*100*7,1</t>
  </si>
  <si>
    <t>tube 200*100*8</t>
  </si>
  <si>
    <t>tube 200*100*8,8</t>
  </si>
  <si>
    <t>tube 200*120*10</t>
  </si>
  <si>
    <t>tube 200*120*11</t>
  </si>
  <si>
    <t>tube 200*120*12</t>
  </si>
  <si>
    <t>tube 200*120*12,5</t>
  </si>
  <si>
    <t>tube 200*120*14,2</t>
  </si>
  <si>
    <t>tube 200*120*16</t>
  </si>
  <si>
    <t>tube 200*120*5</t>
  </si>
  <si>
    <t>tube 200*120*5,6</t>
  </si>
  <si>
    <t>tube 200*120*6</t>
  </si>
  <si>
    <t>tube 200*120*6,3</t>
  </si>
  <si>
    <t>tube 200*120*7</t>
  </si>
  <si>
    <t>tube 200*120*7,1</t>
  </si>
  <si>
    <t>tube 200*120*8</t>
  </si>
  <si>
    <t>tube 200*120*8,8</t>
  </si>
  <si>
    <t>tube 200*150*10</t>
  </si>
  <si>
    <t>tube 200*200*10</t>
  </si>
  <si>
    <t>tube 200*200*11</t>
  </si>
  <si>
    <t>tube 200*200*12</t>
  </si>
  <si>
    <t>tube 200*200*12,5</t>
  </si>
  <si>
    <t>tube 200*200*14,2</t>
  </si>
  <si>
    <t>tube 200*200*16</t>
  </si>
  <si>
    <t>tube 200*200*6</t>
  </si>
  <si>
    <t>tube 200*200*6,3</t>
  </si>
  <si>
    <t>tube 200*200*7</t>
  </si>
  <si>
    <t>tube 200*200*7,1</t>
  </si>
  <si>
    <t>tube 200*200*8</t>
  </si>
  <si>
    <t>tube 200*200*8,8</t>
  </si>
  <si>
    <t>tube 22*22*1,5</t>
  </si>
  <si>
    <t>tube 220*120*10</t>
  </si>
  <si>
    <t>tube 220*120*11</t>
  </si>
  <si>
    <t>tube 220*120*12</t>
  </si>
  <si>
    <t>tube 220*120*12,5</t>
  </si>
  <si>
    <t>tube 220*120*14,2</t>
  </si>
  <si>
    <t>tube 220*120*16</t>
  </si>
  <si>
    <t>tube 220*120*6</t>
  </si>
  <si>
    <t>tube 220*120*6,3</t>
  </si>
  <si>
    <t>tube 220*120*7</t>
  </si>
  <si>
    <t>tube 220*120*7,1</t>
  </si>
  <si>
    <t>tube 220*120*8</t>
  </si>
  <si>
    <t>tube 220*120*8,8</t>
  </si>
  <si>
    <t>tube 220*220*10</t>
  </si>
  <si>
    <t>tube 220*220*11</t>
  </si>
  <si>
    <t>tube 220*220*12</t>
  </si>
  <si>
    <t>tube 220*220*12,5</t>
  </si>
  <si>
    <t>tube 220*220*14,2</t>
  </si>
  <si>
    <t>tube 220*220*16</t>
  </si>
  <si>
    <t>tube 220*220*6</t>
  </si>
  <si>
    <t>tube 220*220*6,3</t>
  </si>
  <si>
    <t>tube 220*220*7</t>
  </si>
  <si>
    <t>tube 220*220*7,1</t>
  </si>
  <si>
    <t>tube 220*220*8</t>
  </si>
  <si>
    <t>tube 220*220*8,8</t>
  </si>
  <si>
    <t>tube 220*80*10</t>
  </si>
  <si>
    <t>tube 220*80*6</t>
  </si>
  <si>
    <t>tube 220*80*8</t>
  </si>
  <si>
    <t>tube 24"</t>
  </si>
  <si>
    <t>tube 25*10*1,5</t>
  </si>
  <si>
    <t>tube 25*15*1,5</t>
  </si>
  <si>
    <t>tube 25*15*2</t>
  </si>
  <si>
    <t>tube 25*20*1,5</t>
  </si>
  <si>
    <t>tube 25*20*2</t>
  </si>
  <si>
    <t>tube 25*25*1</t>
  </si>
  <si>
    <t>tube 25*25*1,25</t>
  </si>
  <si>
    <t>tube 25*25*1,5</t>
  </si>
  <si>
    <t>tube 25*25*2</t>
  </si>
  <si>
    <t>tube 25*25*2,5</t>
  </si>
  <si>
    <t>tube 25*25*3</t>
  </si>
  <si>
    <t>tube 250*100*10</t>
  </si>
  <si>
    <t>tube 250*150*10</t>
  </si>
  <si>
    <t>tube 250*150*11</t>
  </si>
  <si>
    <t>tube 250*150*12</t>
  </si>
  <si>
    <t>tube 250*150*12,5</t>
  </si>
  <si>
    <t>tube 250*150*14,2</t>
  </si>
  <si>
    <t>tube 250*150*16</t>
  </si>
  <si>
    <t>tube 250*150*6</t>
  </si>
  <si>
    <t>tube 250*150*6,3</t>
  </si>
  <si>
    <t>tube 250*150*7</t>
  </si>
  <si>
    <t>tube 250*150*7,1</t>
  </si>
  <si>
    <t>tube 250*150*8</t>
  </si>
  <si>
    <t>tube 250*150*8,8</t>
  </si>
  <si>
    <t>tube 250*250*10</t>
  </si>
  <si>
    <t>tube 250*250*12</t>
  </si>
  <si>
    <t>tube 250*250*12,5</t>
  </si>
  <si>
    <t>tube 250*250*6</t>
  </si>
  <si>
    <t>tube 250*250*8</t>
  </si>
  <si>
    <t>tube 250*50*5</t>
  </si>
  <si>
    <t>tube 250*50*6</t>
  </si>
  <si>
    <t>tube 250*50*8</t>
  </si>
  <si>
    <t>tube 260*140*10</t>
  </si>
  <si>
    <t>tube 260*140*11</t>
  </si>
  <si>
    <t>tube 260*140*12</t>
  </si>
  <si>
    <t>tube 260*140*12,5</t>
  </si>
  <si>
    <t>tube 260*140*14,2</t>
  </si>
  <si>
    <t>tube 260*140*16</t>
  </si>
  <si>
    <t>tube 260*140*6</t>
  </si>
  <si>
    <t>tube 260*140*6,3</t>
  </si>
  <si>
    <t>tube 260*140*7</t>
  </si>
  <si>
    <t>tube 260*140*7,1</t>
  </si>
  <si>
    <t>tube 260*140*8</t>
  </si>
  <si>
    <t>tube 260*140*8,8</t>
  </si>
  <si>
    <t>tube 260*180*10</t>
  </si>
  <si>
    <t>tube 260*180*11</t>
  </si>
  <si>
    <t>tube 260*180*12</t>
  </si>
  <si>
    <t>tube 260*180*12,5</t>
  </si>
  <si>
    <t>tube 260*180*14,2</t>
  </si>
  <si>
    <t>tube 260*180*16</t>
  </si>
  <si>
    <t>tube 260*180*6</t>
  </si>
  <si>
    <t>tube 260*180*6,3</t>
  </si>
  <si>
    <t>tube 260*180*7</t>
  </si>
  <si>
    <t>tube 260*180*7,1</t>
  </si>
  <si>
    <t>tube 260*180*8</t>
  </si>
  <si>
    <t>tube 260*180*8,8</t>
  </si>
  <si>
    <t>tube 260*260*10</t>
  </si>
  <si>
    <t>tube 260*260*11</t>
  </si>
  <si>
    <t>tube 260*260*12</t>
  </si>
  <si>
    <t>tube 260*260*12,5</t>
  </si>
  <si>
    <t>tube 260*260*14,2</t>
  </si>
  <si>
    <t>tube 260*260*16</t>
  </si>
  <si>
    <t>tube 260*260*17,5</t>
  </si>
  <si>
    <t>tube 260*260*6</t>
  </si>
  <si>
    <t>tube 260*260*7</t>
  </si>
  <si>
    <t>tube 260*260*7,1</t>
  </si>
  <si>
    <t>tube 260*260*8</t>
  </si>
  <si>
    <t>tube 260*260*8,8</t>
  </si>
  <si>
    <t>tube 3"</t>
  </si>
  <si>
    <t>tube 3,1/2"</t>
  </si>
  <si>
    <t>tube 3/4"</t>
  </si>
  <si>
    <t>tube 3/8"</t>
  </si>
  <si>
    <t>tube 30*10*1,5</t>
  </si>
  <si>
    <t>tube 30*10*2</t>
  </si>
  <si>
    <t>tube 30*15*1,5</t>
  </si>
  <si>
    <t>tube 30*15*2</t>
  </si>
  <si>
    <t>tube 30*20*1</t>
  </si>
  <si>
    <t>tube 30*20*1,25</t>
  </si>
  <si>
    <t>tube 30*20*1,5</t>
  </si>
  <si>
    <t>tube 30*20*2</t>
  </si>
  <si>
    <t>tube 30*20*3</t>
  </si>
  <si>
    <t>tube 30*30*1,25</t>
  </si>
  <si>
    <t>tube 30*30*1,5</t>
  </si>
  <si>
    <t>tube 30*30*2</t>
  </si>
  <si>
    <t>tube 30*30*2,5</t>
  </si>
  <si>
    <t>tube 30*30*3</t>
  </si>
  <si>
    <t>tube 30*30*3,5</t>
  </si>
  <si>
    <t>tube 30*30*4</t>
  </si>
  <si>
    <t>tube 300*100*10</t>
  </si>
  <si>
    <t>tube 300*100*8</t>
  </si>
  <si>
    <t>tube 300*150*10</t>
  </si>
  <si>
    <t>tube 300*150*12</t>
  </si>
  <si>
    <t>tube 300*150*6</t>
  </si>
  <si>
    <t>tube 300*150*8</t>
  </si>
  <si>
    <t>tube 300*200*10</t>
  </si>
  <si>
    <t>tube 300*200*12</t>
  </si>
  <si>
    <t>tube 300*200*12,5</t>
  </si>
  <si>
    <t>tube 300*200*6</t>
  </si>
  <si>
    <t>tube 300*200*8</t>
  </si>
  <si>
    <t>tube 300*300*10</t>
  </si>
  <si>
    <t>tube 300*300*12</t>
  </si>
  <si>
    <t>tube 300*300*8</t>
  </si>
  <si>
    <t>tube 300*50*5</t>
  </si>
  <si>
    <t>tube 300*50*6</t>
  </si>
  <si>
    <t>tube 300*50*8</t>
  </si>
  <si>
    <t>tube 31*16*1,25</t>
  </si>
  <si>
    <t>tube 31*16*1,5</t>
  </si>
  <si>
    <t>tube 32*32*1,5</t>
  </si>
  <si>
    <t>tube 32*32*2</t>
  </si>
  <si>
    <t>tube 32*32*4</t>
  </si>
  <si>
    <t>tube 35*15*2</t>
  </si>
  <si>
    <t>tube 35*20*1,5</t>
  </si>
  <si>
    <t>tube 35*20*2</t>
  </si>
  <si>
    <t>tube 35*25*1,5</t>
  </si>
  <si>
    <t>tube 35*25*2</t>
  </si>
  <si>
    <t>tube 35*35*1,5</t>
  </si>
  <si>
    <t>tube 35*35*2</t>
  </si>
  <si>
    <t>tube 35*35*3</t>
  </si>
  <si>
    <t>tube 35*35*3,5</t>
  </si>
  <si>
    <t>tube 35*35*4</t>
  </si>
  <si>
    <t>tube 350*150*10</t>
  </si>
  <si>
    <t>tube 350*150*12</t>
  </si>
  <si>
    <t>tube 350*150*6</t>
  </si>
  <si>
    <t>tube 350*150*8</t>
  </si>
  <si>
    <t>tube 350*250*10</t>
  </si>
  <si>
    <t>tube 350*250*12</t>
  </si>
  <si>
    <t>tube 350*250*6</t>
  </si>
  <si>
    <t>tube 350*250*8</t>
  </si>
  <si>
    <t>tube 38*20*1,25</t>
  </si>
  <si>
    <t>tube 38*20*1,5</t>
  </si>
  <si>
    <t>tube 38*20*1,75</t>
  </si>
  <si>
    <t>tube 38*20*2</t>
  </si>
  <si>
    <t>tube 4"</t>
  </si>
  <si>
    <t>tube 40*10*1,5</t>
  </si>
  <si>
    <t>tube 40*15*1,5</t>
  </si>
  <si>
    <t>tube 40*15*2</t>
  </si>
  <si>
    <t>tube 40*20*1,25</t>
  </si>
  <si>
    <t>tube 40*20*1,5</t>
  </si>
  <si>
    <t>tube 40*20*2</t>
  </si>
  <si>
    <t>tube 40*20*3</t>
  </si>
  <si>
    <t>tube 40*25*1,5</t>
  </si>
  <si>
    <t>tube 40*25*2</t>
  </si>
  <si>
    <t>tube 40*30*1,5</t>
  </si>
  <si>
    <t>tube 40*30*2</t>
  </si>
  <si>
    <t>tube 40*30*3</t>
  </si>
  <si>
    <t>tube 40*30*4</t>
  </si>
  <si>
    <t>tube 40*40*1,5</t>
  </si>
  <si>
    <t>tube 40*40*2</t>
  </si>
  <si>
    <t>tube 40*40*2,5</t>
  </si>
  <si>
    <t>tube 40*40*2,6</t>
  </si>
  <si>
    <t>tube 40*40*2,9</t>
  </si>
  <si>
    <t>tube 40*40*3</t>
  </si>
  <si>
    <t>tube 40*40*3,2</t>
  </si>
  <si>
    <t>tube 40*40*3,6</t>
  </si>
  <si>
    <t>tube 40*40*4</t>
  </si>
  <si>
    <t>tube 40*40*4,5</t>
  </si>
  <si>
    <t>tube 40*40*5</t>
  </si>
  <si>
    <t>tube 40*40*5,6</t>
  </si>
  <si>
    <t>tube 40*40*6</t>
  </si>
  <si>
    <t>tube 400*100*10</t>
  </si>
  <si>
    <t>tube 400*100*12</t>
  </si>
  <si>
    <t>tube 400*100*6</t>
  </si>
  <si>
    <t>tube 400*100*8</t>
  </si>
  <si>
    <t>tube 400*200*10</t>
  </si>
  <si>
    <t>tube 400*200*12</t>
  </si>
  <si>
    <t>tube 400*200*8</t>
  </si>
  <si>
    <t>tube 400*300*10</t>
  </si>
  <si>
    <t>tube 400*400*10</t>
  </si>
  <si>
    <t>tube 400*400*12</t>
  </si>
  <si>
    <t>tube 400*400*8</t>
  </si>
  <si>
    <t>tube 45*25*2</t>
  </si>
  <si>
    <t>tube 45*45*1,5</t>
  </si>
  <si>
    <t>tube 45*45*2</t>
  </si>
  <si>
    <t>tube 45*45*2,5</t>
  </si>
  <si>
    <t>tube 45*45*3</t>
  </si>
  <si>
    <t>tube 45*45*4</t>
  </si>
  <si>
    <t>tube 450*250*10</t>
  </si>
  <si>
    <t>tube 450*250*12</t>
  </si>
  <si>
    <t>tube 48*20*1,5</t>
  </si>
  <si>
    <t>tube 48*20*2</t>
  </si>
  <si>
    <t>tube 5"</t>
  </si>
  <si>
    <t>tube 50*20*1,5</t>
  </si>
  <si>
    <t>tube 50*20*2</t>
  </si>
  <si>
    <t>tube 50*25*1,5</t>
  </si>
  <si>
    <t>tube 50*25*2</t>
  </si>
  <si>
    <t>tube 50*25*3</t>
  </si>
  <si>
    <t>tube 50*30*1,5</t>
  </si>
  <si>
    <t>tube 50*30*1,75</t>
  </si>
  <si>
    <t>tube 50*30*2</t>
  </si>
  <si>
    <t>tube 50*30*2,5</t>
  </si>
  <si>
    <t>tube 50*30*2,6</t>
  </si>
  <si>
    <t>tube 50*30*2,9</t>
  </si>
  <si>
    <t>tube 50*30*3</t>
  </si>
  <si>
    <t>tube 50*30*3,2</t>
  </si>
  <si>
    <t>tube 50*30*3,6</t>
  </si>
  <si>
    <t>tube 50*30*4</t>
  </si>
  <si>
    <t>tube 50*30*4,5</t>
  </si>
  <si>
    <t>tube 50*30*5</t>
  </si>
  <si>
    <t>tube 50*30*5,6</t>
  </si>
  <si>
    <t>tube 50*30*6</t>
  </si>
  <si>
    <t>tube 50*34*2</t>
  </si>
  <si>
    <t>tube 50*40*1,5</t>
  </si>
  <si>
    <t>tube 50*40*2</t>
  </si>
  <si>
    <t>tube 50*40*3</t>
  </si>
  <si>
    <t>tube 50*40*4</t>
  </si>
  <si>
    <t>tube 50*50*1,5</t>
  </si>
  <si>
    <t>tube 50*50*2</t>
  </si>
  <si>
    <t>tube 50*50*2,5</t>
  </si>
  <si>
    <t>tube 50*50*2,6</t>
  </si>
  <si>
    <t>tube 50*50*2,9</t>
  </si>
  <si>
    <t>tube 50*50*3</t>
  </si>
  <si>
    <t>tube 50*50*3,2</t>
  </si>
  <si>
    <t>tube 50*50*3,6</t>
  </si>
  <si>
    <t>tube 50*50*4</t>
  </si>
  <si>
    <t>tube 50*50*4,5</t>
  </si>
  <si>
    <t>tube 50*50*5</t>
  </si>
  <si>
    <t>tube 50*50*5,6</t>
  </si>
  <si>
    <t>tube 50*50*6</t>
  </si>
  <si>
    <t>tube 500*300*10</t>
  </si>
  <si>
    <t>tube 500*300*12</t>
  </si>
  <si>
    <t>tube 500*300*8</t>
  </si>
  <si>
    <t>tube 55*25*2</t>
  </si>
  <si>
    <t>tube 55*34*2</t>
  </si>
  <si>
    <t>tube 6"</t>
  </si>
  <si>
    <t>tube 60*20*1,5</t>
  </si>
  <si>
    <t>tube 60*20*2</t>
  </si>
  <si>
    <t>tube 60*30*1,5</t>
  </si>
  <si>
    <t>tube 60*30*2</t>
  </si>
  <si>
    <t>tube 60*30*2,5</t>
  </si>
  <si>
    <t>tube 60*30*3</t>
  </si>
  <si>
    <t>tube 60*30*4</t>
  </si>
  <si>
    <t>tube 60*40*1,5</t>
  </si>
  <si>
    <t>tube 60*40*2</t>
  </si>
  <si>
    <t>tube 60*40*2,5</t>
  </si>
  <si>
    <t>tube 60*40*2,6</t>
  </si>
  <si>
    <t>tube 60*40*2,9</t>
  </si>
  <si>
    <t>tube 60*40*3</t>
  </si>
  <si>
    <t>tube 60*40*3,2</t>
  </si>
  <si>
    <t>tube 60*40*3,6</t>
  </si>
  <si>
    <t>tube 60*40*4</t>
  </si>
  <si>
    <t>tube 60*40*4,5</t>
  </si>
  <si>
    <t>tube 60*40*5</t>
  </si>
  <si>
    <t>tube 60*40*5,6</t>
  </si>
  <si>
    <t>tube 60*40*6</t>
  </si>
  <si>
    <t>tube 60*50*2</t>
  </si>
  <si>
    <t>tube 60*50*3</t>
  </si>
  <si>
    <t>tube 60*50*4</t>
  </si>
  <si>
    <t>tube 60*60*2</t>
  </si>
  <si>
    <t>tube 60*60*2,5</t>
  </si>
  <si>
    <t>tube 60*60*2,9</t>
  </si>
  <si>
    <t>tube 60*60*3</t>
  </si>
  <si>
    <t>tube 60*60*3,2</t>
  </si>
  <si>
    <t>tube 60*60*3,5</t>
  </si>
  <si>
    <t>tube 60*60*3,6</t>
  </si>
  <si>
    <t>tube 60*60*4</t>
  </si>
  <si>
    <t>tube 60*60*4,5</t>
  </si>
  <si>
    <t>tube 60*60*5</t>
  </si>
  <si>
    <t>tube 60*60*5,6</t>
  </si>
  <si>
    <t>tube 60*60*6</t>
  </si>
  <si>
    <t>tube 60*60*6,3</t>
  </si>
  <si>
    <t>tube 60*60*6,5</t>
  </si>
  <si>
    <t>tube 70*20*2</t>
  </si>
  <si>
    <t>tube 70*30*2</t>
  </si>
  <si>
    <t>tube 70*30*3</t>
  </si>
  <si>
    <t>tube 70*30*4</t>
  </si>
  <si>
    <t>tube 70*40*2</t>
  </si>
  <si>
    <t>tube 70*40*2,5</t>
  </si>
  <si>
    <t>tube 70*40*2,9</t>
  </si>
  <si>
    <t>tube 70*40*3</t>
  </si>
  <si>
    <t>tube 70*40*3,2</t>
  </si>
  <si>
    <t>tube 70*40*3,6</t>
  </si>
  <si>
    <t>tube 70*40*4</t>
  </si>
  <si>
    <t>tube 70*40*4,5</t>
  </si>
  <si>
    <t>tube 70*40*5</t>
  </si>
  <si>
    <t>tube 70*40*5,6</t>
  </si>
  <si>
    <t>tube 70*40*6</t>
  </si>
  <si>
    <t>tube 70*50*2</t>
  </si>
  <si>
    <t>tube 70*50*3</t>
  </si>
  <si>
    <t>tube 70*50*4</t>
  </si>
  <si>
    <t>tube 70*70*10</t>
  </si>
  <si>
    <t>tube 70*70*2</t>
  </si>
  <si>
    <t>tube 70*70*3</t>
  </si>
  <si>
    <t>tube 70*70*3,2</t>
  </si>
  <si>
    <t>tube 70*70*3,6</t>
  </si>
  <si>
    <t>tube 70*70*4</t>
  </si>
  <si>
    <t>tube 70*70*4,5</t>
  </si>
  <si>
    <t>tube 70*70*5</t>
  </si>
  <si>
    <t>tube 70*70*5,6</t>
  </si>
  <si>
    <t>tube 70*70*6</t>
  </si>
  <si>
    <t>tube 70*70*6,3</t>
  </si>
  <si>
    <t>tube 70*70*7</t>
  </si>
  <si>
    <t>tube 70*70*7,1</t>
  </si>
  <si>
    <t>tube 70*70*8</t>
  </si>
  <si>
    <t>tube 70*70*8,8</t>
  </si>
  <si>
    <t>tube 8"</t>
  </si>
  <si>
    <t>tube 80*20*2</t>
  </si>
  <si>
    <t>tube 80*30*2</t>
  </si>
  <si>
    <t>tube 80*30*3</t>
  </si>
  <si>
    <t>tube 80*40*2</t>
  </si>
  <si>
    <t>tube 80*40*2,5</t>
  </si>
  <si>
    <t>tube 80*40*2,9</t>
  </si>
  <si>
    <t>tube 80*40*3</t>
  </si>
  <si>
    <t>tube 80*40*3,2</t>
  </si>
  <si>
    <t>tube 80*40*3,6</t>
  </si>
  <si>
    <t>tube 80*40*4</t>
  </si>
  <si>
    <t>tube 80*40*4,5</t>
  </si>
  <si>
    <t>tube 80*40*5</t>
  </si>
  <si>
    <t>tube 80*40*5,6</t>
  </si>
  <si>
    <t>tube 80*40*6</t>
  </si>
  <si>
    <t>tube 80*40*6,3</t>
  </si>
  <si>
    <t>tube 80*40*6,5</t>
  </si>
  <si>
    <t>tube 80*50*2</t>
  </si>
  <si>
    <t>tube 80*50*2,5</t>
  </si>
  <si>
    <t>tube 80*50*3</t>
  </si>
  <si>
    <t>tube 80*50*4</t>
  </si>
  <si>
    <t>tube 80*50*5</t>
  </si>
  <si>
    <t>tube 80*60*2,5</t>
  </si>
  <si>
    <t>tube 80*60*3</t>
  </si>
  <si>
    <t>tube 80*60*4</t>
  </si>
  <si>
    <t>tube 80*60*5</t>
  </si>
  <si>
    <t>tube 80*80*10</t>
  </si>
  <si>
    <t>tube 80*80*3</t>
  </si>
  <si>
    <t>tube 80*80*3,2</t>
  </si>
  <si>
    <t>tube 80*80*3,6</t>
  </si>
  <si>
    <t>tube 80*80*4</t>
  </si>
  <si>
    <t>tube 80*80*4,5</t>
  </si>
  <si>
    <t>tube 80*80*5</t>
  </si>
  <si>
    <t>tube 80*80*5,6</t>
  </si>
  <si>
    <t>tube 80*80*6</t>
  </si>
  <si>
    <t>tube 80*80*6,3</t>
  </si>
  <si>
    <t>tube 80*80*7</t>
  </si>
  <si>
    <t>tube 80*80*7,1</t>
  </si>
  <si>
    <t>tube 80*80*8</t>
  </si>
  <si>
    <t>tube 80*80*8,8</t>
  </si>
  <si>
    <t>tube 81*51*5</t>
  </si>
  <si>
    <t>tube 83*53*6</t>
  </si>
  <si>
    <t>tube 90*50*10</t>
  </si>
  <si>
    <t>tube 90*50*3</t>
  </si>
  <si>
    <t>tube 90*50*3,2</t>
  </si>
  <si>
    <t>tube 90*50*3,6</t>
  </si>
  <si>
    <t>tube 90*50*4</t>
  </si>
  <si>
    <t>tube 90*50*4,5</t>
  </si>
  <si>
    <t>tube 90*50*5</t>
  </si>
  <si>
    <t>tube 90*50*5,6</t>
  </si>
  <si>
    <t>tube 90*50*6</t>
  </si>
  <si>
    <t>tube 90*50*6,3</t>
  </si>
  <si>
    <t>tube 90*50*7</t>
  </si>
  <si>
    <t>tube 90*50*7,1</t>
  </si>
  <si>
    <t>tube 90*50*8</t>
  </si>
  <si>
    <t>tube 90*50*8,8</t>
  </si>
  <si>
    <t>tube 90*70*4</t>
  </si>
  <si>
    <t>tube 90*90*10</t>
  </si>
  <si>
    <t>tube 90*90*3</t>
  </si>
  <si>
    <t>tube 90*90*3,2</t>
  </si>
  <si>
    <t>tube 90*90*3,6</t>
  </si>
  <si>
    <t>tube 90*90*4</t>
  </si>
  <si>
    <t>tube 90*90*4,5</t>
  </si>
  <si>
    <t>tube 90*90*5</t>
  </si>
  <si>
    <t>tube 90*90*5,6</t>
  </si>
  <si>
    <t>tube 90*90*6</t>
  </si>
  <si>
    <t>tube 90*90*6,3</t>
  </si>
  <si>
    <t>tube 90*90*7</t>
  </si>
  <si>
    <t>tube 90*90*7,1</t>
  </si>
  <si>
    <t>tube 90*90*8</t>
  </si>
  <si>
    <t>tube 90*90*8,8</t>
  </si>
  <si>
    <t>tube 96*66*6</t>
  </si>
  <si>
    <t>tube Ø10*0,5</t>
  </si>
  <si>
    <t>tube Ø10*0,6</t>
  </si>
  <si>
    <t>tube Ø10*0,75</t>
  </si>
  <si>
    <t>tube Ø10*1</t>
  </si>
  <si>
    <t>tube Ø10*1,2</t>
  </si>
  <si>
    <t>tube Ø10*1,25</t>
  </si>
  <si>
    <t>tube Ø10*1,4</t>
  </si>
  <si>
    <t>tube Ø10*1,5</t>
  </si>
  <si>
    <t>tube Ø10*1,75</t>
  </si>
  <si>
    <t>tube Ø10*2</t>
  </si>
  <si>
    <t>tube Ø10*2,2</t>
  </si>
  <si>
    <t>tube Ø10*2,5</t>
  </si>
  <si>
    <t>tube Ø10*2,8</t>
  </si>
  <si>
    <t>tube Ø10*3</t>
  </si>
  <si>
    <t>tube Ø10*3,25</t>
  </si>
  <si>
    <t>tube Ø10*3,5</t>
  </si>
  <si>
    <t>tube Ø10*3,75</t>
  </si>
  <si>
    <t>tube Ø10*4</t>
  </si>
  <si>
    <t>tube Ø10,2*1,6</t>
  </si>
  <si>
    <t>tube Ø10,2*2</t>
  </si>
  <si>
    <t>tube Ø10,2*3</t>
  </si>
  <si>
    <t>tube Ø100*1,5</t>
  </si>
  <si>
    <t>tube Ø100*1,75</t>
  </si>
  <si>
    <t>tube Ø100*10</t>
  </si>
  <si>
    <t>tube Ø100*10,5</t>
  </si>
  <si>
    <t>tube Ø100*11</t>
  </si>
  <si>
    <t>tube Ø100*12,5</t>
  </si>
  <si>
    <t>tube Ø100*14</t>
  </si>
  <si>
    <t>tube Ø100*14,5</t>
  </si>
  <si>
    <t>tube Ø100*15</t>
  </si>
  <si>
    <t>tube Ø100*17,5</t>
  </si>
  <si>
    <t>tube Ø100*18,5</t>
  </si>
  <si>
    <t>tube Ø100*2</t>
  </si>
  <si>
    <t>tube Ø100*2,5</t>
  </si>
  <si>
    <t>tube Ø100*22</t>
  </si>
  <si>
    <t>tube Ø100*3</t>
  </si>
  <si>
    <t>tube Ø100*4</t>
  </si>
  <si>
    <t>tube Ø100*4,5</t>
  </si>
  <si>
    <t>tube Ø100*5</t>
  </si>
  <si>
    <t>tube Ø100*5,5</t>
  </si>
  <si>
    <t>tube Ø100*6</t>
  </si>
  <si>
    <t>tube Ø100*7</t>
  </si>
  <si>
    <t>tube Ø100*7,5</t>
  </si>
  <si>
    <t>tube Ø100*8</t>
  </si>
  <si>
    <t>tube Ø100*9</t>
  </si>
  <si>
    <t>tube Ø101,6*1,5</t>
  </si>
  <si>
    <t>tube Ø101,6*10</t>
  </si>
  <si>
    <t>tube Ø101,6*11</t>
  </si>
  <si>
    <t>tube Ø101,6*12,5</t>
  </si>
  <si>
    <t>tube Ø101,6*14,2</t>
  </si>
  <si>
    <t>tube Ø101,6*16</t>
  </si>
  <si>
    <t>tube Ø101,6*17,5</t>
  </si>
  <si>
    <t>tube Ø101,6*2</t>
  </si>
  <si>
    <t>tube Ø101,6*2,5</t>
  </si>
  <si>
    <t>tube Ø101,6*20</t>
  </si>
  <si>
    <t>tube Ø101,6*3</t>
  </si>
  <si>
    <t>tube Ø101,6*3,5</t>
  </si>
  <si>
    <t>tube Ø101,6*3,6</t>
  </si>
  <si>
    <t>tube Ø101,6*4</t>
  </si>
  <si>
    <t>tube Ø101,6*4,5</t>
  </si>
  <si>
    <t>tube Ø101,6*4,9</t>
  </si>
  <si>
    <t>tube Ø101,6*5</t>
  </si>
  <si>
    <t>tube Ø101,6*5,6</t>
  </si>
  <si>
    <t>tube Ø101,6*6</t>
  </si>
  <si>
    <t>tube Ø101,6*6,3</t>
  </si>
  <si>
    <t>tube Ø101,6*7</t>
  </si>
  <si>
    <t>tube Ø101,6*7,1</t>
  </si>
  <si>
    <t>tube Ø101,6*8</t>
  </si>
  <si>
    <t>tube Ø101,6*8,8</t>
  </si>
  <si>
    <t>tube Ø102*1,5</t>
  </si>
  <si>
    <t>tube Ø102*2</t>
  </si>
  <si>
    <t>tube Ø102*2,5</t>
  </si>
  <si>
    <t>tube Ø102*3</t>
  </si>
  <si>
    <t>tube Ø102*3,5</t>
  </si>
  <si>
    <t>tube Ø102*4</t>
  </si>
  <si>
    <t>tube Ø102*5</t>
  </si>
  <si>
    <t>tube Ø102*6</t>
  </si>
  <si>
    <t>tube Ø102*7</t>
  </si>
  <si>
    <t>tube Ø102*8</t>
  </si>
  <si>
    <t>tube Ø103*1,5</t>
  </si>
  <si>
    <t>tube Ø103*6,5</t>
  </si>
  <si>
    <t>tube Ø104*2</t>
  </si>
  <si>
    <t>tube Ø105*1,5</t>
  </si>
  <si>
    <t>tube Ø105*10</t>
  </si>
  <si>
    <t>tube Ø105*12,5</t>
  </si>
  <si>
    <t>tube Ø105*15</t>
  </si>
  <si>
    <t>tube Ø105*2</t>
  </si>
  <si>
    <t>tube Ø105*2,5</t>
  </si>
  <si>
    <t>tube Ø105*3</t>
  </si>
  <si>
    <t>tube Ø105*3,5</t>
  </si>
  <si>
    <t>tube Ø105*4</t>
  </si>
  <si>
    <t>tube Ø105*4,5</t>
  </si>
  <si>
    <t>tube Ø105*5</t>
  </si>
  <si>
    <t>tube Ø105*6</t>
  </si>
  <si>
    <t>tube Ø105*7</t>
  </si>
  <si>
    <t>tube Ø105*7,5</t>
  </si>
  <si>
    <t>tube Ø105*8</t>
  </si>
  <si>
    <t>tube Ø105*9</t>
  </si>
  <si>
    <t>tube Ø106*11</t>
  </si>
  <si>
    <t>tube Ø106*13</t>
  </si>
  <si>
    <t>tube Ø106*15,5</t>
  </si>
  <si>
    <t>tube Ø106*17,5</t>
  </si>
  <si>
    <t>tube Ø106*2</t>
  </si>
  <si>
    <t>tube Ø106*2,5</t>
  </si>
  <si>
    <t>tube Ø106*21,5</t>
  </si>
  <si>
    <t>tube Ø106*25</t>
  </si>
  <si>
    <t>tube Ø106*3</t>
  </si>
  <si>
    <t>tube Ø106*6</t>
  </si>
  <si>
    <t>tube Ø106*8</t>
  </si>
  <si>
    <t>tube Ø108*1,5</t>
  </si>
  <si>
    <t>tube Ø108*10</t>
  </si>
  <si>
    <t>tube Ø108*11</t>
  </si>
  <si>
    <t>tube Ø108*12,5</t>
  </si>
  <si>
    <t>tube Ø108*14,2</t>
  </si>
  <si>
    <t>tube Ø108*16</t>
  </si>
  <si>
    <t>tube Ø108*17,5</t>
  </si>
  <si>
    <t>tube Ø108*2</t>
  </si>
  <si>
    <t>tube Ø108*2,5</t>
  </si>
  <si>
    <t>tube Ø108*20</t>
  </si>
  <si>
    <t>tube Ø108*22,2</t>
  </si>
  <si>
    <t>tube Ø108*25</t>
  </si>
  <si>
    <t>tube Ø108*3</t>
  </si>
  <si>
    <t>tube Ø108*3,5</t>
  </si>
  <si>
    <t>tube Ø108*3,6</t>
  </si>
  <si>
    <t>tube Ø108*3,75</t>
  </si>
  <si>
    <t>tube Ø108*4</t>
  </si>
  <si>
    <t>tube Ø108*4,5</t>
  </si>
  <si>
    <t>tube Ø108*5</t>
  </si>
  <si>
    <t>tube Ø108*5,6</t>
  </si>
  <si>
    <t>tube Ø108*6</t>
  </si>
  <si>
    <t>tube Ø108*6,3</t>
  </si>
  <si>
    <t>tube Ø108*6,5</t>
  </si>
  <si>
    <t>tube Ø108*7</t>
  </si>
  <si>
    <t>tube Ø108*7,1</t>
  </si>
  <si>
    <t>tube Ø108*8</t>
  </si>
  <si>
    <t>tube Ø108*8,8</t>
  </si>
  <si>
    <t>tube Ø109*3</t>
  </si>
  <si>
    <t>tube Ø109*4</t>
  </si>
  <si>
    <t>tube Ø109*6,5</t>
  </si>
  <si>
    <t>tube Ø11*0,5</t>
  </si>
  <si>
    <t>tube Ø11*0,75</t>
  </si>
  <si>
    <t>tube Ø11*1</t>
  </si>
  <si>
    <t>tube Ø11*1,25</t>
  </si>
  <si>
    <t>tube Ø11*1,5</t>
  </si>
  <si>
    <t>tube Ø11*1,75</t>
  </si>
  <si>
    <t>tube Ø11*2</t>
  </si>
  <si>
    <t>tube Ø11*2,2</t>
  </si>
  <si>
    <t>tube Ø11*2,5</t>
  </si>
  <si>
    <t>tube Ø11*3</t>
  </si>
  <si>
    <t>tube Ø11*3,25</t>
  </si>
  <si>
    <t>tube Ø11*3,5</t>
  </si>
  <si>
    <t>tube Ø11*4</t>
  </si>
  <si>
    <t>tube Ø110*1,5</t>
  </si>
  <si>
    <t>tube Ø110*10</t>
  </si>
  <si>
    <t>tube Ø110*12,5</t>
  </si>
  <si>
    <t>tube Ø110*15</t>
  </si>
  <si>
    <t>tube Ø110*2</t>
  </si>
  <si>
    <t>tube Ø110*2,5</t>
  </si>
  <si>
    <t>tube Ø110*20</t>
  </si>
  <si>
    <t>tube Ø110*3</t>
  </si>
  <si>
    <t>tube Ø110*3,5</t>
  </si>
  <si>
    <t>tube Ø110*4</t>
  </si>
  <si>
    <t>tube Ø110*4,5</t>
  </si>
  <si>
    <t>tube Ø110*5</t>
  </si>
  <si>
    <t>tube Ø110*5,5</t>
  </si>
  <si>
    <t>tube Ø110*6</t>
  </si>
  <si>
    <t>tube Ø110*7</t>
  </si>
  <si>
    <t>tube Ø110*7,5</t>
  </si>
  <si>
    <t>tube Ø110*8</t>
  </si>
  <si>
    <t>tube Ø110*8,5</t>
  </si>
  <si>
    <t>tube Ø110*9</t>
  </si>
  <si>
    <t>tube Ø112*11</t>
  </si>
  <si>
    <t>tube Ø112*13,5</t>
  </si>
  <si>
    <t>tube Ø112*16</t>
  </si>
  <si>
    <t>tube Ø112*20,5</t>
  </si>
  <si>
    <t>tube Ø112*24,5</t>
  </si>
  <si>
    <t>tube Ø112*5</t>
  </si>
  <si>
    <t>tube Ø112*6</t>
  </si>
  <si>
    <t>tube Ø112*8,5</t>
  </si>
  <si>
    <t>tube Ø114*2</t>
  </si>
  <si>
    <t>tube Ø114*3</t>
  </si>
  <si>
    <t>tube Ø114*3,5</t>
  </si>
  <si>
    <t>tube Ø114*3,75</t>
  </si>
  <si>
    <t>tube Ø114,3*1,5</t>
  </si>
  <si>
    <t>tube Ø114,3*10</t>
  </si>
  <si>
    <t>tube Ø114,3*11</t>
  </si>
  <si>
    <t>tube Ø114,3*12,5</t>
  </si>
  <si>
    <t>tube Ø114,3*14,2</t>
  </si>
  <si>
    <t>tube Ø114,3*16</t>
  </si>
  <si>
    <t>tube Ø114,3*17,5</t>
  </si>
  <si>
    <t>tube Ø114,3*2</t>
  </si>
  <si>
    <t>tube Ø114,3*2,5</t>
  </si>
  <si>
    <t>tube Ø114,3*20</t>
  </si>
  <si>
    <t>tube Ø114,3*22,2</t>
  </si>
  <si>
    <t>tube Ø114,3*25</t>
  </si>
  <si>
    <t>tube Ø114,3*3</t>
  </si>
  <si>
    <t>tube Ø114,3*3,5</t>
  </si>
  <si>
    <t>tube Ø114,3*3,6</t>
  </si>
  <si>
    <t>tube Ø114,3*4</t>
  </si>
  <si>
    <t>tube Ø114,3*4,5</t>
  </si>
  <si>
    <t>tube Ø114,3*5</t>
  </si>
  <si>
    <t>tube Ø114,3*5,4</t>
  </si>
  <si>
    <t>tube Ø114,3*5,6</t>
  </si>
  <si>
    <t>tube Ø114,3*6</t>
  </si>
  <si>
    <t>tube Ø114,3*6,3</t>
  </si>
  <si>
    <t>tube Ø114,3*7</t>
  </si>
  <si>
    <t>tube Ø114,3*7,1</t>
  </si>
  <si>
    <t>tube Ø114,3*8</t>
  </si>
  <si>
    <t>tube Ø114,3*8,8</t>
  </si>
  <si>
    <t>tube Ø115*1,5</t>
  </si>
  <si>
    <t>tube Ø115*10</t>
  </si>
  <si>
    <t>tube Ø115*12,5</t>
  </si>
  <si>
    <t>tube Ø115*15</t>
  </si>
  <si>
    <t>tube Ø115*2</t>
  </si>
  <si>
    <t>tube Ø115*2,5</t>
  </si>
  <si>
    <t>tube Ø115*3</t>
  </si>
  <si>
    <t>tube Ø115*3,5</t>
  </si>
  <si>
    <t>tube Ø115*4</t>
  </si>
  <si>
    <t>tube Ø115*5</t>
  </si>
  <si>
    <t>tube Ø115*6</t>
  </si>
  <si>
    <t>tube Ø115*6,5</t>
  </si>
  <si>
    <t>tube Ø115*7</t>
  </si>
  <si>
    <t>tube Ø115*7,5</t>
  </si>
  <si>
    <t>tube Ø115*8</t>
  </si>
  <si>
    <t>tube Ø118*14</t>
  </si>
  <si>
    <t>tube Ø118*16,5</t>
  </si>
  <si>
    <t>tube Ø118*19</t>
  </si>
  <si>
    <t>tube Ø118*23,5</t>
  </si>
  <si>
    <t>tube Ø118*27,5</t>
  </si>
  <si>
    <t>tube Ø118*9</t>
  </si>
  <si>
    <t>tube Ø12*0,5</t>
  </si>
  <si>
    <t>tube Ø12*0,75</t>
  </si>
  <si>
    <t>tube Ø12*1</t>
  </si>
  <si>
    <t>tube Ø12*1,25</t>
  </si>
  <si>
    <t>tube Ø12*1,5</t>
  </si>
  <si>
    <t>tube Ø12*1,75</t>
  </si>
  <si>
    <t>tube Ø12*2</t>
  </si>
  <si>
    <t>tube Ø12*2,2</t>
  </si>
  <si>
    <t>tube Ø12*2,5</t>
  </si>
  <si>
    <t>tube Ø12*2,8</t>
  </si>
  <si>
    <t>tube Ø12*3</t>
  </si>
  <si>
    <t>tube Ø12*3,25</t>
  </si>
  <si>
    <t>tube Ø12*3,5</t>
  </si>
  <si>
    <t>tube Ø12*4</t>
  </si>
  <si>
    <t>tube Ø12*4,5</t>
  </si>
  <si>
    <t>tube Ø12,*1,2</t>
  </si>
  <si>
    <t>tube Ø12,*1,5</t>
  </si>
  <si>
    <t>tube Ø12,7*1,25</t>
  </si>
  <si>
    <t>tube Ø120*1,5</t>
  </si>
  <si>
    <t>tube Ø120*10</t>
  </si>
  <si>
    <t>tube Ø120*12,5</t>
  </si>
  <si>
    <t>tube Ø120*15</t>
  </si>
  <si>
    <t>tube Ø120*2</t>
  </si>
  <si>
    <t>tube Ø120*2,2</t>
  </si>
  <si>
    <t>tube Ø120*2,5</t>
  </si>
  <si>
    <t>tube Ø120*20</t>
  </si>
  <si>
    <t>tube Ø120*3</t>
  </si>
  <si>
    <t>tube Ø120*3,5</t>
  </si>
  <si>
    <t>tube Ø120*4</t>
  </si>
  <si>
    <t>tube Ø120*4,5</t>
  </si>
  <si>
    <t>tube Ø120*5</t>
  </si>
  <si>
    <t>tube Ø120*6</t>
  </si>
  <si>
    <t>tube Ø120*7</t>
  </si>
  <si>
    <t>tube Ø120*7,5</t>
  </si>
  <si>
    <t>tube Ø120*8</t>
  </si>
  <si>
    <t>tube Ø120*9</t>
  </si>
  <si>
    <t>tube Ø125*1,5</t>
  </si>
  <si>
    <t>tube Ø125*10</t>
  </si>
  <si>
    <t>tube Ø125*12,5</t>
  </si>
  <si>
    <t>tube Ø125*15</t>
  </si>
  <si>
    <t>tube Ø125*17,5</t>
  </si>
  <si>
    <t>tube Ø125*2</t>
  </si>
  <si>
    <t>tube Ø125*2,5</t>
  </si>
  <si>
    <t>tube Ø125*22,5</t>
  </si>
  <si>
    <t>tube Ø125*27</t>
  </si>
  <si>
    <t>tube Ø125*3</t>
  </si>
  <si>
    <t>tube Ø125*3,5</t>
  </si>
  <si>
    <t>tube Ø125*4</t>
  </si>
  <si>
    <t>tube Ø125*5</t>
  </si>
  <si>
    <t>tube Ø125*6</t>
  </si>
  <si>
    <t>tube Ø125*7</t>
  </si>
  <si>
    <t>tube Ø125*7,5</t>
  </si>
  <si>
    <t>tube Ø125*9,5</t>
  </si>
  <si>
    <t>tube Ø127*1,5</t>
  </si>
  <si>
    <t>tube Ø127*10</t>
  </si>
  <si>
    <t>tube Ø127*11</t>
  </si>
  <si>
    <t>tube Ø127*12,5</t>
  </si>
  <si>
    <t>tube Ø127*14,2</t>
  </si>
  <si>
    <t>tube Ø127*16</t>
  </si>
  <si>
    <t>tube Ø127*17,5</t>
  </si>
  <si>
    <t>tube Ø127*2</t>
  </si>
  <si>
    <t>tube Ø127*20</t>
  </si>
  <si>
    <t>tube Ø127*22,2</t>
  </si>
  <si>
    <t>tube Ø127*25</t>
  </si>
  <si>
    <t>tube Ø127*3</t>
  </si>
  <si>
    <t>tube Ø127*3,5</t>
  </si>
  <si>
    <t>tube Ø127*4</t>
  </si>
  <si>
    <t>tube Ø127*4,5</t>
  </si>
  <si>
    <t>tube Ø127*5</t>
  </si>
  <si>
    <t>tube Ø127*5,6</t>
  </si>
  <si>
    <t>tube Ø127*6</t>
  </si>
  <si>
    <t>tube Ø127*6,3</t>
  </si>
  <si>
    <t>tube Ø127*7,1</t>
  </si>
  <si>
    <t>tube Ø127*8</t>
  </si>
  <si>
    <t>tube Ø127*8,8</t>
  </si>
  <si>
    <t>tube Ø13*0,5</t>
  </si>
  <si>
    <t>tube Ø13*0,75</t>
  </si>
  <si>
    <t>tube Ø13*1</t>
  </si>
  <si>
    <t>tube Ø13*1,25</t>
  </si>
  <si>
    <t>tube Ø13*1,5</t>
  </si>
  <si>
    <t>tube Ø13*1,75</t>
  </si>
  <si>
    <t>tube Ø13*2</t>
  </si>
  <si>
    <t>tube Ø13*2,2</t>
  </si>
  <si>
    <t>tube Ø13*2,5</t>
  </si>
  <si>
    <t>tube Ø13*2,8</t>
  </si>
  <si>
    <t>tube Ø13*3</t>
  </si>
  <si>
    <t>tube Ø13*3,5</t>
  </si>
  <si>
    <t>tube Ø13*4</t>
  </si>
  <si>
    <t>tube Ø13*4,25</t>
  </si>
  <si>
    <t>tube Ø13*4,5</t>
  </si>
  <si>
    <t>tube Ø13,5*2</t>
  </si>
  <si>
    <t>tube Ø13,5*2,3</t>
  </si>
  <si>
    <t>tube Ø13,5*2,6</t>
  </si>
  <si>
    <t>tube Ø13,5*2,9</t>
  </si>
  <si>
    <t>tube Ø13,5*3,2</t>
  </si>
  <si>
    <t>tube Ø130*10</t>
  </si>
  <si>
    <t>tube Ø130*12,5</t>
  </si>
  <si>
    <t>tube Ø130*15</t>
  </si>
  <si>
    <t>tube Ø130*2</t>
  </si>
  <si>
    <t>tube Ø130*2,5</t>
  </si>
  <si>
    <t>tube Ø130*3</t>
  </si>
  <si>
    <t>tube Ø130*4</t>
  </si>
  <si>
    <t>tube Ø130*5</t>
  </si>
  <si>
    <t>tube Ø130*6</t>
  </si>
  <si>
    <t>tube Ø130*7</t>
  </si>
  <si>
    <t>tube Ø130*7,5</t>
  </si>
  <si>
    <t>tube Ø132*10</t>
  </si>
  <si>
    <t>tube Ø132*13</t>
  </si>
  <si>
    <t>tube Ø132*17</t>
  </si>
  <si>
    <t>tube Ø132*21</t>
  </si>
  <si>
    <t>tube Ø132*26</t>
  </si>
  <si>
    <t>tube Ø132*30,5</t>
  </si>
  <si>
    <t>tube Ø132*6</t>
  </si>
  <si>
    <t>tube Ø133*10</t>
  </si>
  <si>
    <t>tube Ø133*11</t>
  </si>
  <si>
    <t>tube Ø133*12,5</t>
  </si>
  <si>
    <t>tube Ø133*14,2</t>
  </si>
  <si>
    <t>tube Ø133*16</t>
  </si>
  <si>
    <t>tube Ø133*17,5</t>
  </si>
  <si>
    <t>tube Ø133*2,5</t>
  </si>
  <si>
    <t>tube Ø133*20</t>
  </si>
  <si>
    <t>tube Ø133*22,2</t>
  </si>
  <si>
    <t>tube Ø133*25</t>
  </si>
  <si>
    <t>tube Ø133*4</t>
  </si>
  <si>
    <t>tube Ø133*4,5</t>
  </si>
  <si>
    <t>tube Ø133*5</t>
  </si>
  <si>
    <t>tube Ø133*5,6</t>
  </si>
  <si>
    <t>tube Ø133*6,3</t>
  </si>
  <si>
    <t>tube Ø133*7,1</t>
  </si>
  <si>
    <t>tube Ø133*8</t>
  </si>
  <si>
    <t>tube Ø133*8,8</t>
  </si>
  <si>
    <t>tube Ø135*1,5</t>
  </si>
  <si>
    <t>tube Ø135*10</t>
  </si>
  <si>
    <t>tube Ø135*12,5</t>
  </si>
  <si>
    <t>tube Ø135*2,5</t>
  </si>
  <si>
    <t>tube Ø135*3</t>
  </si>
  <si>
    <t>tube Ø135*4</t>
  </si>
  <si>
    <t>tube Ø135*5</t>
  </si>
  <si>
    <t>tube Ø135*6</t>
  </si>
  <si>
    <t>tube Ø135*7,5</t>
  </si>
  <si>
    <t>tube Ø139,7*10</t>
  </si>
  <si>
    <t>tube Ø139,7*11</t>
  </si>
  <si>
    <t>tube Ø139,7*12,5</t>
  </si>
  <si>
    <t>tube Ø139,7*14,2</t>
  </si>
  <si>
    <t>tube Ø139,7*16</t>
  </si>
  <si>
    <t>tube Ø139,7*17,5</t>
  </si>
  <si>
    <t>tube Ø139,7*20</t>
  </si>
  <si>
    <t>tube Ø139,7*22</t>
  </si>
  <si>
    <t>tube Ø139,7*25</t>
  </si>
  <si>
    <t>tube Ø139,7*4</t>
  </si>
  <si>
    <t>tube Ø139,7*4,5</t>
  </si>
  <si>
    <t>tube Ø139,7*5</t>
  </si>
  <si>
    <t>tube Ø139,7*5,4</t>
  </si>
  <si>
    <t>tube Ø139,7*5,6</t>
  </si>
  <si>
    <t>tube Ø139,7*6,3</t>
  </si>
  <si>
    <t>tube Ø139,7*7,1</t>
  </si>
  <si>
    <t>tube Ø139,7*8</t>
  </si>
  <si>
    <t>tube Ø139,7*8,8</t>
  </si>
  <si>
    <t>tube Ø14*0,5</t>
  </si>
  <si>
    <t>tube Ø14*0,75</t>
  </si>
  <si>
    <t>tube Ø14*1</t>
  </si>
  <si>
    <t>tube Ø14*1,2</t>
  </si>
  <si>
    <t>tube Ø14*1,25</t>
  </si>
  <si>
    <t>tube Ø14*1,5</t>
  </si>
  <si>
    <t>tube Ø14*1,75</t>
  </si>
  <si>
    <t>tube Ø14*2</t>
  </si>
  <si>
    <t>tube Ø14*2,2</t>
  </si>
  <si>
    <t>tube Ø14*2,5</t>
  </si>
  <si>
    <t>tube Ø14*2,8</t>
  </si>
  <si>
    <t>tube Ø14*3</t>
  </si>
  <si>
    <t>tube Ø14*3,5</t>
  </si>
  <si>
    <t>tube Ø14*4</t>
  </si>
  <si>
    <t>tube Ø14*4,5</t>
  </si>
  <si>
    <t>tube Ø14*5</t>
  </si>
  <si>
    <t>tube Ø14,*2</t>
  </si>
  <si>
    <t>tube Ø140*10</t>
  </si>
  <si>
    <t>tube Ø140*11</t>
  </si>
  <si>
    <t>tube Ø140*12,5</t>
  </si>
  <si>
    <t>tube Ø140*14</t>
  </si>
  <si>
    <t>tube Ø140*15</t>
  </si>
  <si>
    <t>tube Ø140*17</t>
  </si>
  <si>
    <t>tube Ø140*2</t>
  </si>
  <si>
    <t>tube Ø140*2,5</t>
  </si>
  <si>
    <t>tube Ø140*20</t>
  </si>
  <si>
    <t>tube Ø140*25</t>
  </si>
  <si>
    <t>tube Ø140*3</t>
  </si>
  <si>
    <t>tube Ø140*30</t>
  </si>
  <si>
    <t>tube Ø140*4</t>
  </si>
  <si>
    <t>tube Ø140*5</t>
  </si>
  <si>
    <t>tube Ø140*6</t>
  </si>
  <si>
    <t>tube Ø140*7</t>
  </si>
  <si>
    <t>tube Ø140*7,5</t>
  </si>
  <si>
    <t>tube Ø140*8</t>
  </si>
  <si>
    <t>tube Ø140*8,5</t>
  </si>
  <si>
    <t>tube Ø140*9</t>
  </si>
  <si>
    <t>tube Ø141,3*10</t>
  </si>
  <si>
    <t>tube Ø141,3*12,5</t>
  </si>
  <si>
    <t>tube Ø141,3*16</t>
  </si>
  <si>
    <t>tube Ø141,3*20</t>
  </si>
  <si>
    <t>tube Ø141,3*4,5</t>
  </si>
  <si>
    <t>tube Ø141,3*6,3</t>
  </si>
  <si>
    <t>tube Ø145*10</t>
  </si>
  <si>
    <t>tube Ø145*2</t>
  </si>
  <si>
    <t>tube Ø145*2,5</t>
  </si>
  <si>
    <t>tube Ø145*3</t>
  </si>
  <si>
    <t>tube Ø145*5</t>
  </si>
  <si>
    <t>tube Ø145*7,5</t>
  </si>
  <si>
    <t>tube Ø15*0,5</t>
  </si>
  <si>
    <t>tube Ø15*0,75</t>
  </si>
  <si>
    <t>tube Ø15*0,9</t>
  </si>
  <si>
    <t>tube Ø15*1</t>
  </si>
  <si>
    <t>tube Ø15*1,25</t>
  </si>
  <si>
    <t>tube Ø15*1,5</t>
  </si>
  <si>
    <t>tube Ø15*1,75</t>
  </si>
  <si>
    <t>tube Ø15*2</t>
  </si>
  <si>
    <t>tube Ø15*2,2</t>
  </si>
  <si>
    <t>tube Ø15*2,5</t>
  </si>
  <si>
    <t>tube Ø15*2,8</t>
  </si>
  <si>
    <t>tube Ø15*3</t>
  </si>
  <si>
    <t>tube Ø15*3,25</t>
  </si>
  <si>
    <t>tube Ø15*3,5</t>
  </si>
  <si>
    <t>tube Ø15*3,75</t>
  </si>
  <si>
    <t>tube Ø15*4</t>
  </si>
  <si>
    <t>tube Ø15*4,5</t>
  </si>
  <si>
    <t>tube Ø15*5</t>
  </si>
  <si>
    <t>tube Ø15*5,5</t>
  </si>
  <si>
    <t>tube Ø15*5,75</t>
  </si>
  <si>
    <t>tube Ø15*6</t>
  </si>
  <si>
    <t>tube Ø15,9*1,5</t>
  </si>
  <si>
    <t>tube Ø150*10</t>
  </si>
  <si>
    <t>tube Ø150*12,5</t>
  </si>
  <si>
    <t>tube Ø150*15</t>
  </si>
  <si>
    <t>tube Ø150*16</t>
  </si>
  <si>
    <t>tube Ø150*2</t>
  </si>
  <si>
    <t>tube Ø150*2,5</t>
  </si>
  <si>
    <t>tube Ø150*20</t>
  </si>
  <si>
    <t>tube Ø150*22</t>
  </si>
  <si>
    <t>tube Ø150*27,5</t>
  </si>
  <si>
    <t>tube Ø150*3</t>
  </si>
  <si>
    <t>tube Ø150*3,5</t>
  </si>
  <si>
    <t>tube Ø150*35</t>
  </si>
  <si>
    <t>tube Ø150*4</t>
  </si>
  <si>
    <t>tube Ø150*5</t>
  </si>
  <si>
    <t>tube Ø150*6</t>
  </si>
  <si>
    <t>tube Ø150*7,5</t>
  </si>
  <si>
    <t>tube Ø150*8</t>
  </si>
  <si>
    <t>tube Ø150*9</t>
  </si>
  <si>
    <t>tube Ø152*3</t>
  </si>
  <si>
    <t>tube Ø152*5</t>
  </si>
  <si>
    <t>tube Ø152*6</t>
  </si>
  <si>
    <t>tube Ø155*10</t>
  </si>
  <si>
    <t>tube Ø155*2,5</t>
  </si>
  <si>
    <t>tube Ø155*3</t>
  </si>
  <si>
    <t>tube Ø155*5</t>
  </si>
  <si>
    <t>tube Ø155*7,5</t>
  </si>
  <si>
    <t>tube Ø157*3,5</t>
  </si>
  <si>
    <t>tube Ø159*10</t>
  </si>
  <si>
    <t>tube Ø159*11</t>
  </si>
  <si>
    <t>tube Ø159*12,5</t>
  </si>
  <si>
    <t>tube Ø159*14,2</t>
  </si>
  <si>
    <t>tube Ø159*16</t>
  </si>
  <si>
    <t>tube Ø159*17,5</t>
  </si>
  <si>
    <t>tube Ø159*2,5</t>
  </si>
  <si>
    <t>tube Ø159*20</t>
  </si>
  <si>
    <t>tube Ø159*22,2</t>
  </si>
  <si>
    <t>tube Ø159*25</t>
  </si>
  <si>
    <t>tube Ø159*28</t>
  </si>
  <si>
    <t>tube Ø159*4,5</t>
  </si>
  <si>
    <t>tube Ø159*5</t>
  </si>
  <si>
    <t>tube Ø159*5,6</t>
  </si>
  <si>
    <t>tube Ø159*6,3</t>
  </si>
  <si>
    <t>tube Ø159*7,1</t>
  </si>
  <si>
    <t>tube Ø159*8</t>
  </si>
  <si>
    <t>tube Ø159*8,8</t>
  </si>
  <si>
    <t>tube Ø16*0,5</t>
  </si>
  <si>
    <t>tube Ø16*0,75</t>
  </si>
  <si>
    <t>tube Ø16*1</t>
  </si>
  <si>
    <t>tube Ø16*1,2</t>
  </si>
  <si>
    <t>tube Ø16*1,25</t>
  </si>
  <si>
    <t>tube Ø16*1,5</t>
  </si>
  <si>
    <t>tube Ø16*1,75</t>
  </si>
  <si>
    <t>tube Ø16*2</t>
  </si>
  <si>
    <t>tube Ø16*2,2</t>
  </si>
  <si>
    <t>tube Ø16*2,5</t>
  </si>
  <si>
    <t>tube Ø16*2,8</t>
  </si>
  <si>
    <t>tube Ø16*3</t>
  </si>
  <si>
    <t>tube Ø16*3,25</t>
  </si>
  <si>
    <t>tube Ø16*3,5</t>
  </si>
  <si>
    <t>tube Ø16*3,75</t>
  </si>
  <si>
    <t>tube Ø16*4</t>
  </si>
  <si>
    <t>tube Ø16*4,5</t>
  </si>
  <si>
    <t>tube Ø16*5</t>
  </si>
  <si>
    <t>tube Ø16*5,25</t>
  </si>
  <si>
    <t>tube Ø16*5,5</t>
  </si>
  <si>
    <t>tube Ø16*6</t>
  </si>
  <si>
    <t>tube Ø160*10</t>
  </si>
  <si>
    <t>tube Ø160*12</t>
  </si>
  <si>
    <t>tube Ø160*14</t>
  </si>
  <si>
    <t>tube Ø160*15</t>
  </si>
  <si>
    <t>tube Ø160*19</t>
  </si>
  <si>
    <t>tube Ø160*2,5</t>
  </si>
  <si>
    <t>tube Ø160*24</t>
  </si>
  <si>
    <t>tube Ø160*3</t>
  </si>
  <si>
    <t>tube Ø160*3,5</t>
  </si>
  <si>
    <t>tube Ø160*30</t>
  </si>
  <si>
    <t>tube Ø160*35</t>
  </si>
  <si>
    <t>tube Ø160*4</t>
  </si>
  <si>
    <t>tube Ø160*5</t>
  </si>
  <si>
    <t>tube Ø160*6</t>
  </si>
  <si>
    <t>tube Ø160*7,5</t>
  </si>
  <si>
    <t>tube Ø160*8</t>
  </si>
  <si>
    <t>tube Ø165*2,5</t>
  </si>
  <si>
    <t>tube Ø165*3</t>
  </si>
  <si>
    <t>tube Ø165*3,5</t>
  </si>
  <si>
    <t>tube Ø165*4</t>
  </si>
  <si>
    <t>tube Ø165*4,5</t>
  </si>
  <si>
    <t>tube Ø165*5</t>
  </si>
  <si>
    <t>tube Ø165*5,4</t>
  </si>
  <si>
    <t>tube Ø165*7,5</t>
  </si>
  <si>
    <t>tube Ø165,1*4,5</t>
  </si>
  <si>
    <t>tube Ø168,3*10</t>
  </si>
  <si>
    <t>tube Ø168,3*11</t>
  </si>
  <si>
    <t>tube Ø168,3*12,5</t>
  </si>
  <si>
    <t>tube Ø168,3*14,2</t>
  </si>
  <si>
    <t>tube Ø168,3*16</t>
  </si>
  <si>
    <t>tube Ø168,3*17,5</t>
  </si>
  <si>
    <t>tube Ø168,3*20</t>
  </si>
  <si>
    <t>tube Ø168,3*22,2</t>
  </si>
  <si>
    <t>tube Ø168,3*25</t>
  </si>
  <si>
    <t>tube Ø168,3*28</t>
  </si>
  <si>
    <t>tube Ø168,3*3,2</t>
  </si>
  <si>
    <t>tube Ø168,3*30</t>
  </si>
  <si>
    <t>tube Ø168,3*32</t>
  </si>
  <si>
    <t>tube Ø168,3*4</t>
  </si>
  <si>
    <t>tube Ø168,3*4,5</t>
  </si>
  <si>
    <t>tube Ø168,3*5</t>
  </si>
  <si>
    <t>tube Ø168,3*5,6</t>
  </si>
  <si>
    <t>tube Ø168,3*6,3</t>
  </si>
  <si>
    <t>tube Ø168,3*7,1</t>
  </si>
  <si>
    <t>tube Ø168,3*8</t>
  </si>
  <si>
    <t>tube Ø168,3*8,8</t>
  </si>
  <si>
    <t>tube Ø17*0,5</t>
  </si>
  <si>
    <t>tube Ø17*0,75</t>
  </si>
  <si>
    <t>tube Ø17*1</t>
  </si>
  <si>
    <t>tube Ø17*1,5</t>
  </si>
  <si>
    <t>tube Ø17*1,75</t>
  </si>
  <si>
    <t>tube Ø17*2</t>
  </si>
  <si>
    <t>tube Ø17*2,2</t>
  </si>
  <si>
    <t>tube Ø17*2,5</t>
  </si>
  <si>
    <t>tube Ø17*2,8</t>
  </si>
  <si>
    <t>tube Ø17*3</t>
  </si>
  <si>
    <t>tube Ø17*3,25</t>
  </si>
  <si>
    <t>tube Ø17*3,5</t>
  </si>
  <si>
    <t>tube Ø17*4</t>
  </si>
  <si>
    <t>tube Ø17*5</t>
  </si>
  <si>
    <t>tube Ø17*5,75</t>
  </si>
  <si>
    <t>tube Ø17*6</t>
  </si>
  <si>
    <t>tube Ø17,2*2</t>
  </si>
  <si>
    <t>tube Ø17,2*2,3</t>
  </si>
  <si>
    <t>tube Ø17,2*2,6</t>
  </si>
  <si>
    <t>tube Ø17,2*2,9</t>
  </si>
  <si>
    <t>tube Ø17,2*3,2</t>
  </si>
  <si>
    <t>tube Ø170*10</t>
  </si>
  <si>
    <t>tube Ø170*12,5</t>
  </si>
  <si>
    <t>tube Ø170*15</t>
  </si>
  <si>
    <t>tube Ø170*2,5</t>
  </si>
  <si>
    <t>tube Ø170*20</t>
  </si>
  <si>
    <t>tube Ø170*26</t>
  </si>
  <si>
    <t>tube Ø170*3</t>
  </si>
  <si>
    <t>tube Ø170*30</t>
  </si>
  <si>
    <t>tube Ø170*35</t>
  </si>
  <si>
    <t>tube Ø170*4</t>
  </si>
  <si>
    <t>tube Ø170*5</t>
  </si>
  <si>
    <t>tube Ø170*6</t>
  </si>
  <si>
    <t>tube Ø170*7</t>
  </si>
  <si>
    <t>tube Ø170*7,5</t>
  </si>
  <si>
    <t>tube Ø170*8</t>
  </si>
  <si>
    <t>tube Ø175*2,5</t>
  </si>
  <si>
    <t>tube Ø175*3</t>
  </si>
  <si>
    <t>tube Ø175*6</t>
  </si>
  <si>
    <t>tube Ø175*7,5</t>
  </si>
  <si>
    <t>tube Ø18*0,5</t>
  </si>
  <si>
    <t>tube Ø18*0,75</t>
  </si>
  <si>
    <t>tube Ø18*0,9</t>
  </si>
  <si>
    <t>tube Ø18*1</t>
  </si>
  <si>
    <t>tube Ø18*1,2</t>
  </si>
  <si>
    <t>tube Ø18*1,25</t>
  </si>
  <si>
    <t>tube Ø18*1,5</t>
  </si>
  <si>
    <t>tube Ø18*1,6</t>
  </si>
  <si>
    <t>tube Ø18*1,75</t>
  </si>
  <si>
    <t>tube Ø18*2</t>
  </si>
  <si>
    <t>tube Ø18*2,2</t>
  </si>
  <si>
    <t>tube Ø18*2,5</t>
  </si>
  <si>
    <t>tube Ø18*2,8</t>
  </si>
  <si>
    <t>tube Ø18*3</t>
  </si>
  <si>
    <t>tube Ø18*3,5</t>
  </si>
  <si>
    <t>tube Ø18*3,75</t>
  </si>
  <si>
    <t>tube Ø18*4</t>
  </si>
  <si>
    <t>tube Ø18*4,5</t>
  </si>
  <si>
    <t>tube Ø18*5</t>
  </si>
  <si>
    <t>tube Ø18*5,3</t>
  </si>
  <si>
    <t>tube Ø18*5,5</t>
  </si>
  <si>
    <t>tube Ø18*6</t>
  </si>
  <si>
    <t>tube Ø180*10</t>
  </si>
  <si>
    <t>tube Ø180*12,5</t>
  </si>
  <si>
    <t>tube Ø180*15</t>
  </si>
  <si>
    <t>tube Ø180*2,5</t>
  </si>
  <si>
    <t>tube Ø180*20</t>
  </si>
  <si>
    <t>tube Ø180*27,5</t>
  </si>
  <si>
    <t>tube Ø180*3</t>
  </si>
  <si>
    <t>tube Ø180*3,5</t>
  </si>
  <si>
    <t>tube Ø180*34</t>
  </si>
  <si>
    <t>tube Ø180*4</t>
  </si>
  <si>
    <t>tube Ø180*40</t>
  </si>
  <si>
    <t>tube Ø180*5</t>
  </si>
  <si>
    <t>tube Ø180*6</t>
  </si>
  <si>
    <t>tube Ø185*2,5</t>
  </si>
  <si>
    <t>tube Ø185*5</t>
  </si>
  <si>
    <t>tube Ø19*0,5</t>
  </si>
  <si>
    <t>tube Ø19*0,75</t>
  </si>
  <si>
    <t>tube Ø19*0,9</t>
  </si>
  <si>
    <t>tube Ø19*1</t>
  </si>
  <si>
    <t>tube Ø19*1,25</t>
  </si>
  <si>
    <t>tube Ø19*1,5</t>
  </si>
  <si>
    <t>tube Ø19*1,75</t>
  </si>
  <si>
    <t>tube Ø19*2</t>
  </si>
  <si>
    <t>tube Ø19*2,5</t>
  </si>
  <si>
    <t>tube Ø19*2,8</t>
  </si>
  <si>
    <t>tube Ø19*3</t>
  </si>
  <si>
    <t>tube Ø19*3,5</t>
  </si>
  <si>
    <t>tube Ø19*4</t>
  </si>
  <si>
    <t>tube Ø19*4,25</t>
  </si>
  <si>
    <t>tube Ø19*4,5</t>
  </si>
  <si>
    <t>tube Ø19*5</t>
  </si>
  <si>
    <t>tube Ø19*6</t>
  </si>
  <si>
    <t>tube Ø19*7</t>
  </si>
  <si>
    <t>tube Ø190*10</t>
  </si>
  <si>
    <t>tube Ø190*12,5</t>
  </si>
  <si>
    <t>tube Ø190*15</t>
  </si>
  <si>
    <t>tube Ø190*22</t>
  </si>
  <si>
    <t>tube Ø190*29</t>
  </si>
  <si>
    <t>tube Ø190*3</t>
  </si>
  <si>
    <t>tube Ø190*36</t>
  </si>
  <si>
    <t>tube Ø190*42</t>
  </si>
  <si>
    <t>tube Ø190*5</t>
  </si>
  <si>
    <t>tube Ø190*8</t>
  </si>
  <si>
    <t>tube Ø193,7*10</t>
  </si>
  <si>
    <t>tube Ø193,7*11</t>
  </si>
  <si>
    <t>tube Ø193,7*12,5</t>
  </si>
  <si>
    <t>tube Ø193,7*14,2</t>
  </si>
  <si>
    <t>tube Ø193,7*16</t>
  </si>
  <si>
    <t>tube Ø193,7*17,5</t>
  </si>
  <si>
    <t>tube Ø193,7*20</t>
  </si>
  <si>
    <t>tube Ø193,7*22,2</t>
  </si>
  <si>
    <t>tube Ø193,7*25</t>
  </si>
  <si>
    <t>tube Ø193,7*28</t>
  </si>
  <si>
    <t>tube Ø193,7*30</t>
  </si>
  <si>
    <t>tube Ø193,7*32</t>
  </si>
  <si>
    <t>tube Ø193,7*36</t>
  </si>
  <si>
    <t>tube Ø193,7*4</t>
  </si>
  <si>
    <t>tube Ø193,7*40</t>
  </si>
  <si>
    <t>tube Ø193,7*5</t>
  </si>
  <si>
    <t>tube Ø193,7*5,6</t>
  </si>
  <si>
    <t>tube Ø193,7*6,3</t>
  </si>
  <si>
    <t>tube Ø193,7*7,1</t>
  </si>
  <si>
    <t>tube Ø193,7*8</t>
  </si>
  <si>
    <t>tube Ø193,7*8,8</t>
  </si>
  <si>
    <t>tube Ø195*5</t>
  </si>
  <si>
    <t>tube Ø195*7,5</t>
  </si>
  <si>
    <t>tube Ø20*0,5</t>
  </si>
  <si>
    <t>tube Ø20*0,75</t>
  </si>
  <si>
    <t>tube Ø20*1</t>
  </si>
  <si>
    <t>tube Ø20*1,2</t>
  </si>
  <si>
    <t>tube Ø20*1,25</t>
  </si>
  <si>
    <t>tube Ø20*1,5</t>
  </si>
  <si>
    <t>tube Ø20*1,75</t>
  </si>
  <si>
    <t>tube Ø20*2</t>
  </si>
  <si>
    <t>tube Ø20*2,1</t>
  </si>
  <si>
    <t>tube Ø20*2,2</t>
  </si>
  <si>
    <t>tube Ø20*2,35</t>
  </si>
  <si>
    <t>tube Ø20*2,5</t>
  </si>
  <si>
    <t>tube Ø20*2,8</t>
  </si>
  <si>
    <t>tube Ø20*3</t>
  </si>
  <si>
    <t>tube Ø20*3,25</t>
  </si>
  <si>
    <t>tube Ø20*3,5</t>
  </si>
  <si>
    <t>tube Ø20*3,75</t>
  </si>
  <si>
    <t>tube Ø20*4</t>
  </si>
  <si>
    <t>tube Ø20*4,25</t>
  </si>
  <si>
    <t>tube Ø20*4,5</t>
  </si>
  <si>
    <t>tube Ø20*5</t>
  </si>
  <si>
    <t>tube Ø20*5,5</t>
  </si>
  <si>
    <t>tube Ø20*6</t>
  </si>
  <si>
    <t>tube Ø20*6,5</t>
  </si>
  <si>
    <t>tube Ø20*7</t>
  </si>
  <si>
    <t>tube Ø20*7,5</t>
  </si>
  <si>
    <t>tube Ø20*8</t>
  </si>
  <si>
    <t>tube Ø200*10</t>
  </si>
  <si>
    <t>tube Ø200*12,5</t>
  </si>
  <si>
    <t>tube Ø200*15</t>
  </si>
  <si>
    <t>tube Ø200*20</t>
  </si>
  <si>
    <t>tube Ø200*3</t>
  </si>
  <si>
    <t>tube Ø200*3,5</t>
  </si>
  <si>
    <t>tube Ø200*30</t>
  </si>
  <si>
    <t>tube Ø200*4</t>
  </si>
  <si>
    <t>tube Ø200*44</t>
  </si>
  <si>
    <t>tube Ø200*5</t>
  </si>
  <si>
    <t>tube Ø200*7,5</t>
  </si>
  <si>
    <t>tube Ø21*0,5</t>
  </si>
  <si>
    <t>tube Ø21*0,75</t>
  </si>
  <si>
    <t>tube Ø21*1</t>
  </si>
  <si>
    <t>tube Ø21*1,5</t>
  </si>
  <si>
    <t>tube Ø21*2</t>
  </si>
  <si>
    <t>tube Ø21*2,5</t>
  </si>
  <si>
    <t>tube Ø21*3</t>
  </si>
  <si>
    <t>tube Ø21*3,5</t>
  </si>
  <si>
    <t>tube Ø21*4</t>
  </si>
  <si>
    <t>tube Ø21*4,5</t>
  </si>
  <si>
    <t>tube Ø21*5</t>
  </si>
  <si>
    <t>tube Ø21*6,5</t>
  </si>
  <si>
    <t>tube Ø21,3*2</t>
  </si>
  <si>
    <t>tube Ø21,3*2,3</t>
  </si>
  <si>
    <t>tube Ø21,3*2,6</t>
  </si>
  <si>
    <t>tube Ø21,3*2,9</t>
  </si>
  <si>
    <t>tube Ø21,3*3,2</t>
  </si>
  <si>
    <t>tube Ø21,3*3,6</t>
  </si>
  <si>
    <t>tube Ø21,3*4</t>
  </si>
  <si>
    <t>tube Ø21,3*4,5</t>
  </si>
  <si>
    <t>tube Ø21,3*5</t>
  </si>
  <si>
    <t>tube Ø21,3*7,1</t>
  </si>
  <si>
    <t>tube Ø210*10</t>
  </si>
  <si>
    <t>tube Ø210*15</t>
  </si>
  <si>
    <t>tube Ø210*3</t>
  </si>
  <si>
    <t>tube Ø210*5</t>
  </si>
  <si>
    <t>tube Ø210*7,5</t>
  </si>
  <si>
    <t>tube Ø212*21</t>
  </si>
  <si>
    <t>tube Ø212*31</t>
  </si>
  <si>
    <t>tube Ø212*43,5</t>
  </si>
  <si>
    <t>tube Ø215*12,5</t>
  </si>
  <si>
    <t>tube Ø215*7,5</t>
  </si>
  <si>
    <t>tube Ø219,1*10</t>
  </si>
  <si>
    <t>tube Ø219,1*11</t>
  </si>
  <si>
    <t>tube Ø219,1*12</t>
  </si>
  <si>
    <t>tube Ø219,1*12,5</t>
  </si>
  <si>
    <t>tube Ø219,1*14,2</t>
  </si>
  <si>
    <t>tube Ø219,1*16</t>
  </si>
  <si>
    <t>tube Ø219,1*17,5</t>
  </si>
  <si>
    <t>tube Ø219,1*20</t>
  </si>
  <si>
    <t>tube Ø219,1*22,2</t>
  </si>
  <si>
    <t>tube Ø219,1*25</t>
  </si>
  <si>
    <t>tube Ø219,1*28</t>
  </si>
  <si>
    <t>tube Ø219,1*3,2</t>
  </si>
  <si>
    <t>tube Ø219,1*3,6</t>
  </si>
  <si>
    <t>tube Ø219,1*30</t>
  </si>
  <si>
    <t>tube Ø219,1*32</t>
  </si>
  <si>
    <t>tube Ø219,1*36</t>
  </si>
  <si>
    <t>tube Ø219,1*4,5</t>
  </si>
  <si>
    <t>tube Ø219,1*40</t>
  </si>
  <si>
    <t>tube Ø219,1*5,9</t>
  </si>
  <si>
    <t>tube Ø219,1*6,3</t>
  </si>
  <si>
    <t>tube Ø219,1*7,1</t>
  </si>
  <si>
    <t>tube Ø219,1*8</t>
  </si>
  <si>
    <t>tube Ø219,1*8,8</t>
  </si>
  <si>
    <t>tube Ø22*0,5</t>
  </si>
  <si>
    <t>tube Ø22*0,75</t>
  </si>
  <si>
    <t>tube Ø22*1</t>
  </si>
  <si>
    <t>tube Ø22*1,2</t>
  </si>
  <si>
    <t>tube Ø22*1,25</t>
  </si>
  <si>
    <t>tube Ø22*1,5</t>
  </si>
  <si>
    <t>tube Ø22*1,75</t>
  </si>
  <si>
    <t>tube Ø22*2</t>
  </si>
  <si>
    <t>tube Ø22*2,2</t>
  </si>
  <si>
    <t>tube Ø22*2,5</t>
  </si>
  <si>
    <t>tube Ø22*2,8</t>
  </si>
  <si>
    <t>tube Ø22*3</t>
  </si>
  <si>
    <t>tube Ø22*3,25</t>
  </si>
  <si>
    <t>tube Ø22*3,5</t>
  </si>
  <si>
    <t>tube Ø22*3,75</t>
  </si>
  <si>
    <t>tube Ø22*4</t>
  </si>
  <si>
    <t>tube Ø22*4,5</t>
  </si>
  <si>
    <t>tube Ø22*4,75</t>
  </si>
  <si>
    <t>tube Ø22*5</t>
  </si>
  <si>
    <t>tube Ø22*5,5</t>
  </si>
  <si>
    <t>tube Ø22*5,75</t>
  </si>
  <si>
    <t>tube Ø22*6</t>
  </si>
  <si>
    <t>tube Ø22*6,5</t>
  </si>
  <si>
    <t>tube Ø22*6,75</t>
  </si>
  <si>
    <t>tube Ø22*7</t>
  </si>
  <si>
    <t>tube Ø22*7,5</t>
  </si>
  <si>
    <t>tube Ø22*8</t>
  </si>
  <si>
    <t>tube Ø220*10</t>
  </si>
  <si>
    <t>tube Ø220*4</t>
  </si>
  <si>
    <t>tube Ø220*5</t>
  </si>
  <si>
    <t>tube Ø220*8</t>
  </si>
  <si>
    <t>tube Ø224*22</t>
  </si>
  <si>
    <t>tube Ø224*32</t>
  </si>
  <si>
    <t>tube Ø224*48</t>
  </si>
  <si>
    <t>tube Ø23*0,5</t>
  </si>
  <si>
    <t>tube Ø23*1</t>
  </si>
  <si>
    <t>tube Ø23*1,25</t>
  </si>
  <si>
    <t>tube Ø23*1,5</t>
  </si>
  <si>
    <t>tube Ø23*2</t>
  </si>
  <si>
    <t>tube Ø23*2,5</t>
  </si>
  <si>
    <t>tube Ø23*2,75</t>
  </si>
  <si>
    <t>tube Ø23*3</t>
  </si>
  <si>
    <t>tube Ø23*3,5</t>
  </si>
  <si>
    <t>tube Ø23*4</t>
  </si>
  <si>
    <t>tube Ø23*4,5</t>
  </si>
  <si>
    <t>tube Ø23*5</t>
  </si>
  <si>
    <t>tube Ø23*6</t>
  </si>
  <si>
    <t>tube Ø23*6,5</t>
  </si>
  <si>
    <t>tube Ø230*5</t>
  </si>
  <si>
    <t>tube Ø235*5</t>
  </si>
  <si>
    <t>tube Ø236*23</t>
  </si>
  <si>
    <t>tube Ø236*33</t>
  </si>
  <si>
    <t>tube Ø236*48</t>
  </si>
  <si>
    <t>tube Ø24*0,5</t>
  </si>
  <si>
    <t>tube Ø24*0,75</t>
  </si>
  <si>
    <t>tube Ø24*1</t>
  </si>
  <si>
    <t>tube Ø24*1,25</t>
  </si>
  <si>
    <t>tube Ø24*1,5</t>
  </si>
  <si>
    <t>tube Ø24*1,75</t>
  </si>
  <si>
    <t>tube Ø24*2</t>
  </si>
  <si>
    <t>tube Ø24*2,2</t>
  </si>
  <si>
    <t>tube Ø24*2,5</t>
  </si>
  <si>
    <t>tube Ø24*2,8</t>
  </si>
  <si>
    <t>tube Ø24*3</t>
  </si>
  <si>
    <t>tube Ø24*3,5</t>
  </si>
  <si>
    <t>tube Ø24*4</t>
  </si>
  <si>
    <t>tube Ø24*4,5</t>
  </si>
  <si>
    <t>tube Ø24*4,75</t>
  </si>
  <si>
    <t>tube Ø24*5</t>
  </si>
  <si>
    <t>tube Ø24*5,5</t>
  </si>
  <si>
    <t>tube Ø24*5,75</t>
  </si>
  <si>
    <t>tube Ø24*6</t>
  </si>
  <si>
    <t>tube Ø24*6,5</t>
  </si>
  <si>
    <t>tube Ø24*7</t>
  </si>
  <si>
    <t>tube Ø24*8</t>
  </si>
  <si>
    <t>tube Ø240*5</t>
  </si>
  <si>
    <t>tube Ø244,5*10</t>
  </si>
  <si>
    <t>tube Ø244,5*11</t>
  </si>
  <si>
    <t>tube Ø244,5*12,5</t>
  </si>
  <si>
    <t>tube Ø244,5*14,2</t>
  </si>
  <si>
    <t>tube Ø244,5*16</t>
  </si>
  <si>
    <t>tube Ø244,5*17,5</t>
  </si>
  <si>
    <t>tube Ø244,5*20</t>
  </si>
  <si>
    <t>tube Ø244,5*22</t>
  </si>
  <si>
    <t>tube Ø244,5*25</t>
  </si>
  <si>
    <t>tube Ø244,5*28</t>
  </si>
  <si>
    <t>tube Ø244,5*30</t>
  </si>
  <si>
    <t>tube Ø244,5*32</t>
  </si>
  <si>
    <t>tube Ø244,5*36</t>
  </si>
  <si>
    <t>tube Ø244,5*40</t>
  </si>
  <si>
    <t>tube Ø244,5*6,3</t>
  </si>
  <si>
    <t>tube Ø244,5*7,1</t>
  </si>
  <si>
    <t>tube Ø244,5*8</t>
  </si>
  <si>
    <t>tube Ø244,5*8,8</t>
  </si>
  <si>
    <t>tube Ø25*0,5</t>
  </si>
  <si>
    <t>tube Ø25*0,75</t>
  </si>
  <si>
    <t>tube Ø25*1</t>
  </si>
  <si>
    <t>tube Ø25*1,2</t>
  </si>
  <si>
    <t>tube Ø25*1,25</t>
  </si>
  <si>
    <t>tube Ø25*1,5</t>
  </si>
  <si>
    <t>tube Ø25*1,75</t>
  </si>
  <si>
    <t>tube Ø25*2</t>
  </si>
  <si>
    <t>tube Ø25*2,2</t>
  </si>
  <si>
    <t>tube Ø25*2,5</t>
  </si>
  <si>
    <t>tube Ø25*2,8</t>
  </si>
  <si>
    <t>tube Ø25*3</t>
  </si>
  <si>
    <t>tube Ø25*3,25</t>
  </si>
  <si>
    <t>tube Ø25*3,5</t>
  </si>
  <si>
    <t>tube Ø25*4</t>
  </si>
  <si>
    <t>tube Ø25*4,5</t>
  </si>
  <si>
    <t>tube Ø25*5</t>
  </si>
  <si>
    <t>tube Ø25*5,5</t>
  </si>
  <si>
    <t>tube Ø25*6</t>
  </si>
  <si>
    <t>tube Ø25*6,5</t>
  </si>
  <si>
    <t>tube Ø25*7</t>
  </si>
  <si>
    <t>tube Ø25*7,25</t>
  </si>
  <si>
    <t>tube Ø25*7,5</t>
  </si>
  <si>
    <t>tube Ø25*8</t>
  </si>
  <si>
    <t>tube Ø25*8,5</t>
  </si>
  <si>
    <t>tube Ø25,4*1,2</t>
  </si>
  <si>
    <t>tube Ø250*10</t>
  </si>
  <si>
    <t>tube Ø250*25</t>
  </si>
  <si>
    <t>tube Ø250*35</t>
  </si>
  <si>
    <t>tube Ø250*4</t>
  </si>
  <si>
    <t>tube Ø250*5</t>
  </si>
  <si>
    <t>tube Ø250*50</t>
  </si>
  <si>
    <t>tube Ø250*6</t>
  </si>
  <si>
    <t>tube Ø250*7</t>
  </si>
  <si>
    <t>tube Ø250*8</t>
  </si>
  <si>
    <t>tube Ø26*0,5</t>
  </si>
  <si>
    <t>tube Ø26*0,75</t>
  </si>
  <si>
    <t>tube Ø26*1</t>
  </si>
  <si>
    <t>tube Ø26*1,25</t>
  </si>
  <si>
    <t>tube Ø26*1,5</t>
  </si>
  <si>
    <t>tube Ø26*1,75</t>
  </si>
  <si>
    <t>tube Ø26*2</t>
  </si>
  <si>
    <t>tube Ø26*2,2</t>
  </si>
  <si>
    <t>tube Ø26*2,5</t>
  </si>
  <si>
    <t>tube Ø26*2,8</t>
  </si>
  <si>
    <t>tube Ø26*3</t>
  </si>
  <si>
    <t>tube Ø26*3,5</t>
  </si>
  <si>
    <t>tube Ø26*3,75</t>
  </si>
  <si>
    <t>tube Ø26*4</t>
  </si>
  <si>
    <t>tube Ø26*4,25</t>
  </si>
  <si>
    <t>tube Ø26*4,5</t>
  </si>
  <si>
    <t>tube Ø26*5</t>
  </si>
  <si>
    <t>tube Ø26*5,5</t>
  </si>
  <si>
    <t>tube Ø26*6</t>
  </si>
  <si>
    <t>tube Ø26*6,5</t>
  </si>
  <si>
    <t>tube Ø26*6,75</t>
  </si>
  <si>
    <t>tube Ø26*7</t>
  </si>
  <si>
    <t>tube Ø26*8</t>
  </si>
  <si>
    <t>tube Ø26*9</t>
  </si>
  <si>
    <t>tube Ø26,9*2</t>
  </si>
  <si>
    <t>tube Ø26,9*2,3</t>
  </si>
  <si>
    <t>tube Ø26,9*2,6</t>
  </si>
  <si>
    <t>tube Ø26,9*2,9</t>
  </si>
  <si>
    <t>tube Ø26,9*3,2</t>
  </si>
  <si>
    <t>tube Ø26,9*3,6</t>
  </si>
  <si>
    <t>tube Ø26,9*4</t>
  </si>
  <si>
    <t>tube Ø26,9*5,6</t>
  </si>
  <si>
    <t>tube Ø26,9*8</t>
  </si>
  <si>
    <t>tube Ø260*5</t>
  </si>
  <si>
    <t>tube Ø260*8</t>
  </si>
  <si>
    <t>tube Ø27*0,5</t>
  </si>
  <si>
    <t>tube Ø27*1</t>
  </si>
  <si>
    <t>tube Ø27*1,5</t>
  </si>
  <si>
    <t>tube Ø27*1,75</t>
  </si>
  <si>
    <t>tube Ø27*2</t>
  </si>
  <si>
    <t>tube Ø27*2,5</t>
  </si>
  <si>
    <t>tube Ø27*2,8</t>
  </si>
  <si>
    <t>tube Ø27*3</t>
  </si>
  <si>
    <t>tube Ø27*3,5</t>
  </si>
  <si>
    <t>tube Ø27*3,75</t>
  </si>
  <si>
    <t>tube Ø27*4</t>
  </si>
  <si>
    <t>tube Ø27*4,5</t>
  </si>
  <si>
    <t>tube Ø27*5</t>
  </si>
  <si>
    <t>tube Ø27*5,5</t>
  </si>
  <si>
    <t>tube Ø27*6</t>
  </si>
  <si>
    <t>tube Ø27*7</t>
  </si>
  <si>
    <t>tube Ø270*10</t>
  </si>
  <si>
    <t>tube Ø270*5</t>
  </si>
  <si>
    <t>tube Ø273*10</t>
  </si>
  <si>
    <t>tube Ø273*11</t>
  </si>
  <si>
    <t>tube Ø273*12,5</t>
  </si>
  <si>
    <t>tube Ø273*14,2</t>
  </si>
  <si>
    <t>tube Ø273*16</t>
  </si>
  <si>
    <t>tube Ø273*17,5</t>
  </si>
  <si>
    <t>tube Ø273*20</t>
  </si>
  <si>
    <t>tube Ø273*22,2</t>
  </si>
  <si>
    <t>tube Ø273*25</t>
  </si>
  <si>
    <t>tube Ø273*28</t>
  </si>
  <si>
    <t>tube Ø273*3,6</t>
  </si>
  <si>
    <t>tube Ø273*30</t>
  </si>
  <si>
    <t>tube Ø273*32</t>
  </si>
  <si>
    <t>tube Ø273*36</t>
  </si>
  <si>
    <t>tube Ø273*4</t>
  </si>
  <si>
    <t>tube Ø273*40</t>
  </si>
  <si>
    <t>tube Ø273*45</t>
  </si>
  <si>
    <t>tube Ø273*5</t>
  </si>
  <si>
    <t>tube Ø273*50</t>
  </si>
  <si>
    <t>tube Ø273*6,3</t>
  </si>
  <si>
    <t>tube Ø273*7,1</t>
  </si>
  <si>
    <t>tube Ø273*8</t>
  </si>
  <si>
    <t>tube Ø273*8,8</t>
  </si>
  <si>
    <t>tube Ø28*0,5</t>
  </si>
  <si>
    <t>tube Ø28*0,75</t>
  </si>
  <si>
    <t>tube Ø28*1</t>
  </si>
  <si>
    <t>tube Ø28*1,2</t>
  </si>
  <si>
    <t>tube Ø28*1,25</t>
  </si>
  <si>
    <t>tube Ø28*1,5</t>
  </si>
  <si>
    <t>tube Ø28*1,75</t>
  </si>
  <si>
    <t>tube Ø28*2</t>
  </si>
  <si>
    <t>tube Ø28*2,2</t>
  </si>
  <si>
    <t>tube Ø28*2,5</t>
  </si>
  <si>
    <t>tube Ø28*2,8</t>
  </si>
  <si>
    <t>tube Ø28*3</t>
  </si>
  <si>
    <t>tube Ø28*3,5</t>
  </si>
  <si>
    <t>tube Ø28*4</t>
  </si>
  <si>
    <t>tube Ø28*4,5</t>
  </si>
  <si>
    <t>tube Ø28*5</t>
  </si>
  <si>
    <t>tube Ø28*5,5</t>
  </si>
  <si>
    <t>tube Ø28*6</t>
  </si>
  <si>
    <t>tube Ø28*6,5</t>
  </si>
  <si>
    <t>tube Ø28*7</t>
  </si>
  <si>
    <t>tube Ø28*7,5</t>
  </si>
  <si>
    <t>tube Ø28*8</t>
  </si>
  <si>
    <t>tube Ø28*9</t>
  </si>
  <si>
    <t>tube Ø28,6*1,25</t>
  </si>
  <si>
    <t>tube Ø280*10</t>
  </si>
  <si>
    <t>tube Ø280*5</t>
  </si>
  <si>
    <t>tube Ø29*,5</t>
  </si>
  <si>
    <t>tube Ø29*1</t>
  </si>
  <si>
    <t>tube Ø29*1,5</t>
  </si>
  <si>
    <t>tube Ø29*1,75</t>
  </si>
  <si>
    <t>tube Ø29*2</t>
  </si>
  <si>
    <t>tube Ø29*2,2</t>
  </si>
  <si>
    <t>tube Ø29*2,5</t>
  </si>
  <si>
    <t>tube Ø29*3</t>
  </si>
  <si>
    <t>tube Ø29*3,5</t>
  </si>
  <si>
    <t>tube Ø29*4</t>
  </si>
  <si>
    <t>tube Ø29*5</t>
  </si>
  <si>
    <t>tube Ø29*5,5</t>
  </si>
  <si>
    <t>tube Ø29*6</t>
  </si>
  <si>
    <t>tube Ø29*7</t>
  </si>
  <si>
    <t>tube Ø298,5*10</t>
  </si>
  <si>
    <t>tube Ø298,5*12,5</t>
  </si>
  <si>
    <t>tube Ø298,5*16</t>
  </si>
  <si>
    <t>tube Ø298,5*20</t>
  </si>
  <si>
    <t>tube Ø298,5*25</t>
  </si>
  <si>
    <t>tube Ø298,5*28</t>
  </si>
  <si>
    <t>tube Ø298,5*30</t>
  </si>
  <si>
    <t>tube Ø298,5*32</t>
  </si>
  <si>
    <t>tube Ø298,5*36</t>
  </si>
  <si>
    <t>tube Ø298,5*40</t>
  </si>
  <si>
    <t>tube Ø298,5*45</t>
  </si>
  <si>
    <t>tube Ø298,5*50</t>
  </si>
  <si>
    <t>tube Ø298,5*55</t>
  </si>
  <si>
    <t>tube Ø298,5*60</t>
  </si>
  <si>
    <t>tube Ø298,5*65</t>
  </si>
  <si>
    <t>tube Ø298,5*8</t>
  </si>
  <si>
    <t>tube Ø3*0,5</t>
  </si>
  <si>
    <t>tube Ø3*0,75</t>
  </si>
  <si>
    <t>tube Ø3*1</t>
  </si>
  <si>
    <t>tube Ø30*0,5</t>
  </si>
  <si>
    <t>tube Ø30*0,75</t>
  </si>
  <si>
    <t>tube Ø30*1</t>
  </si>
  <si>
    <t>tube Ø30*1,2</t>
  </si>
  <si>
    <t>tube Ø30*1,25</t>
  </si>
  <si>
    <t>tube Ø30*1,5</t>
  </si>
  <si>
    <t>tube Ø30*1,8</t>
  </si>
  <si>
    <t>tube Ø30*10</t>
  </si>
  <si>
    <t>tube Ø30*2</t>
  </si>
  <si>
    <t>tube Ø30*2,2</t>
  </si>
  <si>
    <t>tube Ø30*2,5</t>
  </si>
  <si>
    <t>tube Ø30*2,6</t>
  </si>
  <si>
    <t>tube Ø30*2,8</t>
  </si>
  <si>
    <t>tube Ø30*2,9</t>
  </si>
  <si>
    <t>tube Ø30*3</t>
  </si>
  <si>
    <t>tube Ø30*3,2</t>
  </si>
  <si>
    <t>tube Ø30*3,25</t>
  </si>
  <si>
    <t>tube Ø30*3,5</t>
  </si>
  <si>
    <t>tube Ø30*3,6</t>
  </si>
  <si>
    <t>tube Ø30*3,75</t>
  </si>
  <si>
    <t>tube Ø30*4</t>
  </si>
  <si>
    <t>tube Ø30*4,5</t>
  </si>
  <si>
    <t>tube Ø30*4,75</t>
  </si>
  <si>
    <t>tube Ø30*5</t>
  </si>
  <si>
    <t>tube Ø30*5,5</t>
  </si>
  <si>
    <t>tube Ø30*6</t>
  </si>
  <si>
    <t>tube Ø30*6,5</t>
  </si>
  <si>
    <t>tube Ø30*7</t>
  </si>
  <si>
    <t>tube Ø30*7,5</t>
  </si>
  <si>
    <t>tube Ø30*9</t>
  </si>
  <si>
    <t>tube Ø300*10</t>
  </si>
  <si>
    <t>tube Ø300*4</t>
  </si>
  <si>
    <t>tube Ø300*5</t>
  </si>
  <si>
    <t>tube Ø31*0,5</t>
  </si>
  <si>
    <t>tube Ø31*0,75</t>
  </si>
  <si>
    <t>tube Ø31*1</t>
  </si>
  <si>
    <t>tube Ø31*1,5</t>
  </si>
  <si>
    <t>tube Ø31*1,75</t>
  </si>
  <si>
    <t>tube Ø31*2</t>
  </si>
  <si>
    <t>tube Ø31*2,5</t>
  </si>
  <si>
    <t>tube Ø31*3</t>
  </si>
  <si>
    <t>tube Ø31*3,5</t>
  </si>
  <si>
    <t>tube Ø31*4,5</t>
  </si>
  <si>
    <t>tube Ø31,8*2,6</t>
  </si>
  <si>
    <t>tube Ø31,8*2,9</t>
  </si>
  <si>
    <t>tube Ø31,8*3,2</t>
  </si>
  <si>
    <t>tube Ø31,8*3,6</t>
  </si>
  <si>
    <t>tube Ø31,8*4</t>
  </si>
  <si>
    <t>tube Ø32*0,5</t>
  </si>
  <si>
    <t>tube Ø32*0,75</t>
  </si>
  <si>
    <t>tube Ø32*1</t>
  </si>
  <si>
    <t>tube Ø32*1,2</t>
  </si>
  <si>
    <t>tube Ø32*1,25</t>
  </si>
  <si>
    <t>tube Ø32*1,5</t>
  </si>
  <si>
    <t>tube Ø32*1,75</t>
  </si>
  <si>
    <t>tube Ø32*10</t>
  </si>
  <si>
    <t>tube Ø32*2</t>
  </si>
  <si>
    <t>tube Ø32*2,2</t>
  </si>
  <si>
    <t>tube Ø32*2,5</t>
  </si>
  <si>
    <t>tube Ø32*2,8</t>
  </si>
  <si>
    <t>tube Ø32*3</t>
  </si>
  <si>
    <t>tube Ø32*3,25</t>
  </si>
  <si>
    <t>tube Ø32*3,5</t>
  </si>
  <si>
    <t>tube Ø32*4</t>
  </si>
  <si>
    <t>tube Ø32*4,5</t>
  </si>
  <si>
    <t>tube Ø32*4,75</t>
  </si>
  <si>
    <t>tube Ø32*5</t>
  </si>
  <si>
    <t>tube Ø32*5,5</t>
  </si>
  <si>
    <t>tube Ø32*5,75</t>
  </si>
  <si>
    <t>tube Ø32*6</t>
  </si>
  <si>
    <t>tube Ø32*6,5</t>
  </si>
  <si>
    <t>tube Ø32*7</t>
  </si>
  <si>
    <t>tube Ø32*7,25</t>
  </si>
  <si>
    <t>tube Ø32*7,5</t>
  </si>
  <si>
    <t>tube Ø32*8</t>
  </si>
  <si>
    <t>tube Ø32*9</t>
  </si>
  <si>
    <t>tube Ø323,9*10</t>
  </si>
  <si>
    <t>tube Ø323,9*11</t>
  </si>
  <si>
    <t>tube Ø323,9*12,5</t>
  </si>
  <si>
    <t>tube Ø323,9*14,2</t>
  </si>
  <si>
    <t>tube Ø323,9*16</t>
  </si>
  <si>
    <t>tube Ø323,9*17,5</t>
  </si>
  <si>
    <t>tube Ø323,9*20</t>
  </si>
  <si>
    <t>tube Ø323,9*22,2</t>
  </si>
  <si>
    <t>tube Ø323,9*25</t>
  </si>
  <si>
    <t>tube Ø323,9*28</t>
  </si>
  <si>
    <t>tube Ø323,9*3,6</t>
  </si>
  <si>
    <t>tube Ø323,9*30</t>
  </si>
  <si>
    <t>tube Ø323,9*32</t>
  </si>
  <si>
    <t>tube Ø323,9*36</t>
  </si>
  <si>
    <t>tube Ø323,9*4,5</t>
  </si>
  <si>
    <t>tube Ø323,9*40</t>
  </si>
  <si>
    <t>tube Ø323,9*45</t>
  </si>
  <si>
    <t>tube Ø323,9*5,6</t>
  </si>
  <si>
    <t>tube Ø323,9*50</t>
  </si>
  <si>
    <t>tube Ø323,9*55</t>
  </si>
  <si>
    <t>tube Ø323,9*60</t>
  </si>
  <si>
    <t>tube Ø323,9*65</t>
  </si>
  <si>
    <t>tube Ø323,9*7,1</t>
  </si>
  <si>
    <t>tube Ø323,9*8</t>
  </si>
  <si>
    <t>tube Ø323,9*8,8</t>
  </si>
  <si>
    <t>tube Ø33*1</t>
  </si>
  <si>
    <t>tube Ø33*1,5</t>
  </si>
  <si>
    <t>tube Ø33*2</t>
  </si>
  <si>
    <t>tube Ø33*2,5</t>
  </si>
  <si>
    <t>tube Ø33*3</t>
  </si>
  <si>
    <t>tube Ø33*3,25</t>
  </si>
  <si>
    <t>tube Ø33*3,5</t>
  </si>
  <si>
    <t>tube Ø33*4</t>
  </si>
  <si>
    <t>tube Ø33*4,5</t>
  </si>
  <si>
    <t>tube Ø33*5</t>
  </si>
  <si>
    <t>tube Ø33*6</t>
  </si>
  <si>
    <t>tube Ø33*6,5</t>
  </si>
  <si>
    <t>tube Ø33*7</t>
  </si>
  <si>
    <t>tube Ø33*9</t>
  </si>
  <si>
    <t>tube Ø33,7*2,3</t>
  </si>
  <si>
    <t>tube Ø33,7*2,6</t>
  </si>
  <si>
    <t>tube Ø33,7*2,9</t>
  </si>
  <si>
    <t>tube Ø33,7*3,2</t>
  </si>
  <si>
    <t>tube Ø33,7*3,6</t>
  </si>
  <si>
    <t>tube Ø33,7*4</t>
  </si>
  <si>
    <t>tube Ø33,7*4,5</t>
  </si>
  <si>
    <t>tube Ø33,7*5</t>
  </si>
  <si>
    <t>tube Ø33,7*5,6</t>
  </si>
  <si>
    <t>tube Ø33,7*6,3</t>
  </si>
  <si>
    <t>tube Ø33,7*8,8</t>
  </si>
  <si>
    <t>tube Ø34*0,5</t>
  </si>
  <si>
    <t>tube Ø34*0,75</t>
  </si>
  <si>
    <t>tube Ø34*1</t>
  </si>
  <si>
    <t>tube Ø34*1,5</t>
  </si>
  <si>
    <t>tube Ø34*1,75</t>
  </si>
  <si>
    <t>tube Ø34*10</t>
  </si>
  <si>
    <t>tube Ø34*12</t>
  </si>
  <si>
    <t>tube Ø34*2</t>
  </si>
  <si>
    <t>tube Ø34*2,2</t>
  </si>
  <si>
    <t>tube Ø34*2,5</t>
  </si>
  <si>
    <t>tube Ø34*3</t>
  </si>
  <si>
    <t>tube Ø34*3,5</t>
  </si>
  <si>
    <t>tube Ø34*4</t>
  </si>
  <si>
    <t>tube Ø34*4,5</t>
  </si>
  <si>
    <t>tube Ø34*4,75</t>
  </si>
  <si>
    <t>tube Ø34*5</t>
  </si>
  <si>
    <t>tube Ø34*5,5</t>
  </si>
  <si>
    <t>tube Ø34*6</t>
  </si>
  <si>
    <t>tube Ø34*6,5</t>
  </si>
  <si>
    <t>tube Ø34*7</t>
  </si>
  <si>
    <t>tube Ø34*8</t>
  </si>
  <si>
    <t>tube Ø35*0,5</t>
  </si>
  <si>
    <t>tube Ø35*0,75</t>
  </si>
  <si>
    <t>tube Ø35*1</t>
  </si>
  <si>
    <t>tube Ø35*1,2</t>
  </si>
  <si>
    <t>tube Ø35*1,25</t>
  </si>
  <si>
    <t>tube Ø35*1,5</t>
  </si>
  <si>
    <t>tube Ø35*10</t>
  </si>
  <si>
    <t>tube Ø35*2</t>
  </si>
  <si>
    <t>tube Ø35*2,2</t>
  </si>
  <si>
    <t>tube Ø35*2,5</t>
  </si>
  <si>
    <t>tube Ø35*2,8</t>
  </si>
  <si>
    <t>tube Ø35*3</t>
  </si>
  <si>
    <t>tube Ø35*3,25</t>
  </si>
  <si>
    <t>tube Ø35*3,5</t>
  </si>
  <si>
    <t>tube Ø35*4</t>
  </si>
  <si>
    <t>tube Ø35*4,5</t>
  </si>
  <si>
    <t>tube Ø35*4,75</t>
  </si>
  <si>
    <t>tube Ø35*5</t>
  </si>
  <si>
    <t>tube Ø35*5,5</t>
  </si>
  <si>
    <t>tube Ø35*6</t>
  </si>
  <si>
    <t>tube Ø35*6,5</t>
  </si>
  <si>
    <t>tube Ø35*7</t>
  </si>
  <si>
    <t>tube Ø35*7,5</t>
  </si>
  <si>
    <t>tube Ø35*8</t>
  </si>
  <si>
    <t>tube Ø35*8,5</t>
  </si>
  <si>
    <t>tube Ø35*9</t>
  </si>
  <si>
    <t>tube Ø355,6*10</t>
  </si>
  <si>
    <t>tube Ø355,6*11</t>
  </si>
  <si>
    <t>tube Ø355,6*12,5</t>
  </si>
  <si>
    <t>tube Ø355,6*14,2</t>
  </si>
  <si>
    <t>tube Ø355,6*16</t>
  </si>
  <si>
    <t>tube Ø355,6*17,5</t>
  </si>
  <si>
    <t>tube Ø355,6*20</t>
  </si>
  <si>
    <t>tube Ø355,6*22,2</t>
  </si>
  <si>
    <t>tube Ø355,6*25</t>
  </si>
  <si>
    <t>tube Ø355,6*28</t>
  </si>
  <si>
    <t>tube Ø355,6*30</t>
  </si>
  <si>
    <t>tube Ø355,6*32</t>
  </si>
  <si>
    <t>tube Ø355,6*36</t>
  </si>
  <si>
    <t>tube Ø355,6*40</t>
  </si>
  <si>
    <t>tube Ø355,6*45</t>
  </si>
  <si>
    <t>tube Ø355,6*5</t>
  </si>
  <si>
    <t>tube Ø355,6*50</t>
  </si>
  <si>
    <t>tube Ø355,6*55</t>
  </si>
  <si>
    <t>tube Ø355,6*6,3</t>
  </si>
  <si>
    <t>tube Ø355,6*65</t>
  </si>
  <si>
    <t>tube Ø355,6*8</t>
  </si>
  <si>
    <t>tube Ø355,6*8,8</t>
  </si>
  <si>
    <t>tube Ø36*0,5</t>
  </si>
  <si>
    <t>tube Ø36*1</t>
  </si>
  <si>
    <t>tube Ø36*1,25</t>
  </si>
  <si>
    <t>tube Ø36*1,5</t>
  </si>
  <si>
    <t>tube Ø36*10</t>
  </si>
  <si>
    <t>tube Ø36*12</t>
  </si>
  <si>
    <t>tube Ø36*2</t>
  </si>
  <si>
    <t>tube Ø36*2,4</t>
  </si>
  <si>
    <t>tube Ø36*2,5</t>
  </si>
  <si>
    <t>tube Ø36*2,8</t>
  </si>
  <si>
    <t>tube Ø36*3</t>
  </si>
  <si>
    <t>tube Ø36*3,5</t>
  </si>
  <si>
    <t>tube Ø36*3,75</t>
  </si>
  <si>
    <t>tube Ø36*4</t>
  </si>
  <si>
    <t>tube Ø36*4,5</t>
  </si>
  <si>
    <t>tube Ø36*5</t>
  </si>
  <si>
    <t>tube Ø36*5,5</t>
  </si>
  <si>
    <t>tube Ø36*6</t>
  </si>
  <si>
    <t>tube Ø36*6,5</t>
  </si>
  <si>
    <t>tube Ø36*7</t>
  </si>
  <si>
    <t>tube Ø36*7,5</t>
  </si>
  <si>
    <t>tube Ø36*8</t>
  </si>
  <si>
    <t>tube Ø36*9</t>
  </si>
  <si>
    <t>tube Ø368*10</t>
  </si>
  <si>
    <t>tube Ø368*12,5</t>
  </si>
  <si>
    <t>tube Ø368*16</t>
  </si>
  <si>
    <t>tube Ø368*20</t>
  </si>
  <si>
    <t>tube Ø368*25</t>
  </si>
  <si>
    <t>tube Ø368*28</t>
  </si>
  <si>
    <t>tube Ø368*30</t>
  </si>
  <si>
    <t>tube Ø368*32</t>
  </si>
  <si>
    <t>tube Ø368*36</t>
  </si>
  <si>
    <t>tube Ø368*40</t>
  </si>
  <si>
    <t>tube Ø368*45</t>
  </si>
  <si>
    <t>tube Ø368*50</t>
  </si>
  <si>
    <t>tube Ø368*55</t>
  </si>
  <si>
    <t>tube Ø368*60</t>
  </si>
  <si>
    <t>tube Ø368*65</t>
  </si>
  <si>
    <t>tube Ø37*0,5</t>
  </si>
  <si>
    <t>tube Ø37*1</t>
  </si>
  <si>
    <t>tube Ø37*1,5</t>
  </si>
  <si>
    <t>tube Ø37*1,7</t>
  </si>
  <si>
    <t>tube Ø37*2</t>
  </si>
  <si>
    <t>tube Ø37*2,5</t>
  </si>
  <si>
    <t>tube Ø37*3</t>
  </si>
  <si>
    <t>tube Ø37*3,5</t>
  </si>
  <si>
    <t>tube Ø37*4</t>
  </si>
  <si>
    <t>tube Ø37*5</t>
  </si>
  <si>
    <t>tube Ø37*6</t>
  </si>
  <si>
    <t>tube Ø37*7</t>
  </si>
  <si>
    <t>tube Ø37*8</t>
  </si>
  <si>
    <t>tube Ø38*0,75</t>
  </si>
  <si>
    <t>tube Ø38*1</t>
  </si>
  <si>
    <t>tube Ø38*1,2</t>
  </si>
  <si>
    <t>tube Ø38*1,25</t>
  </si>
  <si>
    <t>tube Ø38*1,5</t>
  </si>
  <si>
    <t>tube Ø38*1,75</t>
  </si>
  <si>
    <t>tube Ø38*10</t>
  </si>
  <si>
    <t>tube Ø38*2</t>
  </si>
  <si>
    <t>tube Ø38*2,2</t>
  </si>
  <si>
    <t>tube Ø38*2,5</t>
  </si>
  <si>
    <t>tube Ø38*2,6</t>
  </si>
  <si>
    <t>tube Ø38*2,75</t>
  </si>
  <si>
    <t>tube Ø38*2,9</t>
  </si>
  <si>
    <t>tube Ø38*3</t>
  </si>
  <si>
    <t>tube Ø38*3,2</t>
  </si>
  <si>
    <t>tube Ø38*3,5</t>
  </si>
  <si>
    <t>tube Ø38*3,6</t>
  </si>
  <si>
    <t>tube Ø38*3,75</t>
  </si>
  <si>
    <t>tube Ø38*4</t>
  </si>
  <si>
    <t>tube Ø38*4,25</t>
  </si>
  <si>
    <t>tube Ø38*4,5</t>
  </si>
  <si>
    <t>tube Ø38*5</t>
  </si>
  <si>
    <t>tube Ø38*5,5</t>
  </si>
  <si>
    <t>tube Ø38*5,6</t>
  </si>
  <si>
    <t>tube Ø38*6</t>
  </si>
  <si>
    <t>tube Ø38*6,3</t>
  </si>
  <si>
    <t>tube Ø38*6,5</t>
  </si>
  <si>
    <t>tube Ø38*7</t>
  </si>
  <si>
    <t>tube Ø38*7,5</t>
  </si>
  <si>
    <t>tube Ø38*8</t>
  </si>
  <si>
    <t>tube Ø38*8,5</t>
  </si>
  <si>
    <t>tube Ø38*9</t>
  </si>
  <si>
    <t>tube Ø38*9,5</t>
  </si>
  <si>
    <t>tube Ø39*1,5</t>
  </si>
  <si>
    <t>tube Ø39*2</t>
  </si>
  <si>
    <t>tube Ø39*2,5</t>
  </si>
  <si>
    <t>tube Ø39*3</t>
  </si>
  <si>
    <t>tube Ø39*3,25</t>
  </si>
  <si>
    <t>tube Ø39*4</t>
  </si>
  <si>
    <t>tube Ø39*4,5</t>
  </si>
  <si>
    <t>tube Ø39*5</t>
  </si>
  <si>
    <t>tube Ø39*5,5</t>
  </si>
  <si>
    <t>tube Ø4*0,5</t>
  </si>
  <si>
    <t>tube Ø4*0,75</t>
  </si>
  <si>
    <t>tube Ø4*1</t>
  </si>
  <si>
    <t>tube Ø4*1,25</t>
  </si>
  <si>
    <t>tube Ø4*1,5</t>
  </si>
  <si>
    <t>tube Ø4,76*1</t>
  </si>
  <si>
    <t>tube Ø40*0,5</t>
  </si>
  <si>
    <t>tube Ø40*0,75</t>
  </si>
  <si>
    <t>tube Ø40*1</t>
  </si>
  <si>
    <t>tube Ø40*1,2</t>
  </si>
  <si>
    <t>tube Ø40*1,25</t>
  </si>
  <si>
    <t>tube Ø40*1,5</t>
  </si>
  <si>
    <t>tube Ø40*1,75</t>
  </si>
  <si>
    <t>tube Ø40*10</t>
  </si>
  <si>
    <t>tube Ø40*11</t>
  </si>
  <si>
    <t>tube Ø40*12,5</t>
  </si>
  <si>
    <t>tube Ø40*2</t>
  </si>
  <si>
    <t>tube Ø40*2,2</t>
  </si>
  <si>
    <t>tube Ø40*2,5</t>
  </si>
  <si>
    <t>tube Ø40*2,8</t>
  </si>
  <si>
    <t>tube Ø40*3</t>
  </si>
  <si>
    <t>tube Ø40*3,25</t>
  </si>
  <si>
    <t>tube Ø40*3,5</t>
  </si>
  <si>
    <t>tube Ø40*4</t>
  </si>
  <si>
    <t>tube Ø40*4,5</t>
  </si>
  <si>
    <t>tube Ø40*4,75</t>
  </si>
  <si>
    <t>tube Ø40*5</t>
  </si>
  <si>
    <t>tube Ø40*5,5</t>
  </si>
  <si>
    <t>tube Ø40*6</t>
  </si>
  <si>
    <t>tube Ø40*6,5</t>
  </si>
  <si>
    <t>tube Ø40*7</t>
  </si>
  <si>
    <t>tube Ø40*7,5</t>
  </si>
  <si>
    <t>tube Ø40*8</t>
  </si>
  <si>
    <t>tube Ø40*9</t>
  </si>
  <si>
    <t>tube Ø406,4*10</t>
  </si>
  <si>
    <t>tube Ø406,4*11</t>
  </si>
  <si>
    <t>tube Ø406,4*12,5</t>
  </si>
  <si>
    <t>tube Ø406,4*14,2</t>
  </si>
  <si>
    <t>tube Ø406,4*16</t>
  </si>
  <si>
    <t>tube Ø406,4*17,5</t>
  </si>
  <si>
    <t>tube Ø406,4*20</t>
  </si>
  <si>
    <t>tube Ø406,4*22,2</t>
  </si>
  <si>
    <t>tube Ø406,4*25</t>
  </si>
  <si>
    <t>tube Ø406,4*28</t>
  </si>
  <si>
    <t>tube Ø406,4*30</t>
  </si>
  <si>
    <t>tube Ø406,4*32</t>
  </si>
  <si>
    <t>tube Ø406,4*36</t>
  </si>
  <si>
    <t>tube Ø406,4*40</t>
  </si>
  <si>
    <t>tube Ø406,4*45</t>
  </si>
  <si>
    <t>tube Ø406,4*5,6</t>
  </si>
  <si>
    <t>tube Ø406,4*50</t>
  </si>
  <si>
    <t>tube Ø406,4*55</t>
  </si>
  <si>
    <t>tube Ø406,4*6,3</t>
  </si>
  <si>
    <t>tube Ø406,4*60</t>
  </si>
  <si>
    <t>tube Ø406,4*65</t>
  </si>
  <si>
    <t>tube Ø406,4*7,1</t>
  </si>
  <si>
    <t>tube Ø406,4*8,8</t>
  </si>
  <si>
    <t>tube Ø41*1,5</t>
  </si>
  <si>
    <t>tube Ø41*2</t>
  </si>
  <si>
    <t>tube Ø41*2,5</t>
  </si>
  <si>
    <t>tube Ø41*3</t>
  </si>
  <si>
    <t>tube Ø41*3,5</t>
  </si>
  <si>
    <t>tube Ø41*4</t>
  </si>
  <si>
    <t>tube Ø419*10</t>
  </si>
  <si>
    <t>tube Ø419*12,5</t>
  </si>
  <si>
    <t>tube Ø419*16</t>
  </si>
  <si>
    <t>tube Ø419*20</t>
  </si>
  <si>
    <t>tube Ø419*25</t>
  </si>
  <si>
    <t>tube Ø419*28</t>
  </si>
  <si>
    <t>tube Ø419*30</t>
  </si>
  <si>
    <t>tube Ø419*32</t>
  </si>
  <si>
    <t>tube Ø419*36</t>
  </si>
  <si>
    <t>tube Ø419*40</t>
  </si>
  <si>
    <t>tube Ø419*45</t>
  </si>
  <si>
    <t>tube Ø419*50</t>
  </si>
  <si>
    <t>tube Ø419*55</t>
  </si>
  <si>
    <t>tube Ø419*60</t>
  </si>
  <si>
    <t>tube Ø419*65</t>
  </si>
  <si>
    <t>tube Ø42*0,75</t>
  </si>
  <si>
    <t>tube Ø42*1</t>
  </si>
  <si>
    <t>tube Ø42*1,2</t>
  </si>
  <si>
    <t>tube Ø42*1,5</t>
  </si>
  <si>
    <t>tube Ø42*10</t>
  </si>
  <si>
    <t>tube Ø42*11</t>
  </si>
  <si>
    <t>tube Ø42*2</t>
  </si>
  <si>
    <t>tube Ø42*2,5</t>
  </si>
  <si>
    <t>tube Ø42*2,8</t>
  </si>
  <si>
    <t>tube Ø42*3</t>
  </si>
  <si>
    <t>tube Ø42*3,25</t>
  </si>
  <si>
    <t>tube Ø42*3,5</t>
  </si>
  <si>
    <t>tube Ø42*4</t>
  </si>
  <si>
    <t>tube Ø42*4,5</t>
  </si>
  <si>
    <t>tube Ø42*5</t>
  </si>
  <si>
    <t>tube Ø42*5,5</t>
  </si>
  <si>
    <t>tube Ø42*6</t>
  </si>
  <si>
    <t>tube Ø42*6,5</t>
  </si>
  <si>
    <t>tube Ø42*7</t>
  </si>
  <si>
    <t>tube Ø42*7,5</t>
  </si>
  <si>
    <t>tube Ø42*8</t>
  </si>
  <si>
    <t>tube Ø42*8,5</t>
  </si>
  <si>
    <t>tube Ø42*9</t>
  </si>
  <si>
    <t>tube Ø42,4*10</t>
  </si>
  <si>
    <t>tube Ø42,4*2,6</t>
  </si>
  <si>
    <t>tube Ø42,4*2,9</t>
  </si>
  <si>
    <t>tube Ø42,4*3,2</t>
  </si>
  <si>
    <t>tube Ø42,4*3,6</t>
  </si>
  <si>
    <t>tube Ø42,4*4</t>
  </si>
  <si>
    <t>tube Ø42,4*4,5</t>
  </si>
  <si>
    <t>tube Ø42,4*5</t>
  </si>
  <si>
    <t>tube Ø42,4*5,6</t>
  </si>
  <si>
    <t>tube Ø42,4*6,3</t>
  </si>
  <si>
    <t>tube Ø42,4*7,1</t>
  </si>
  <si>
    <t>tube Ø42,4*8</t>
  </si>
  <si>
    <t>tube Ø43*0,5</t>
  </si>
  <si>
    <t>tube Ø43*0,8</t>
  </si>
  <si>
    <t>tube Ø43*1</t>
  </si>
  <si>
    <t>tube Ø43*1,5</t>
  </si>
  <si>
    <t>tube Ø43*1,75</t>
  </si>
  <si>
    <t>tube Ø43*2</t>
  </si>
  <si>
    <t>tube Ø43*2,5</t>
  </si>
  <si>
    <t>tube Ø43*3</t>
  </si>
  <si>
    <t>tube Ø43*4</t>
  </si>
  <si>
    <t>tube Ø44*1</t>
  </si>
  <si>
    <t>tube Ø44*1,5</t>
  </si>
  <si>
    <t>tube Ø44*2</t>
  </si>
  <si>
    <t>tube Ø44*2,2</t>
  </si>
  <si>
    <t>tube Ø44*2,5</t>
  </si>
  <si>
    <t>tube Ø44*3</t>
  </si>
  <si>
    <t>tube Ø44*4</t>
  </si>
  <si>
    <t>tube Ø44*5</t>
  </si>
  <si>
    <t>tube Ø44*5,5</t>
  </si>
  <si>
    <t>tube Ø44*6</t>
  </si>
  <si>
    <t>tube Ø44*6,5</t>
  </si>
  <si>
    <t>tube Ø44*7</t>
  </si>
  <si>
    <t>tube Ø44*8</t>
  </si>
  <si>
    <t>tube Ø44,5*2,6</t>
  </si>
  <si>
    <t>tube Ø44,5*2,9</t>
  </si>
  <si>
    <t>tube Ø44,5*3,2</t>
  </si>
  <si>
    <t>tube Ø44,5*3,6</t>
  </si>
  <si>
    <t>tube Ø44,5*4</t>
  </si>
  <si>
    <t>tube Ø44,5*4,5</t>
  </si>
  <si>
    <t>tube Ø44,5*5</t>
  </si>
  <si>
    <t>tube Ø44,5*5,6</t>
  </si>
  <si>
    <t>tube Ø44,5*6,3</t>
  </si>
  <si>
    <t>tube Ø44,5*8</t>
  </si>
  <si>
    <t>tube Ø45*0,5</t>
  </si>
  <si>
    <t>tube Ø45*0,75</t>
  </si>
  <si>
    <t>tube Ø45*1</t>
  </si>
  <si>
    <t>tube Ø45*1,2</t>
  </si>
  <si>
    <t>tube Ø45*1,25</t>
  </si>
  <si>
    <t>tube Ø45*1,5</t>
  </si>
  <si>
    <t>tube Ø45*1,75</t>
  </si>
  <si>
    <t>tube Ø45*10</t>
  </si>
  <si>
    <t>tube Ø45*10,5</t>
  </si>
  <si>
    <t>tube Ø45*11</t>
  </si>
  <si>
    <t>tube Ø45*12</t>
  </si>
  <si>
    <t>tube Ø45*12,5</t>
  </si>
  <si>
    <t>tube Ø45*15</t>
  </si>
  <si>
    <t>tube Ø45*2</t>
  </si>
  <si>
    <t>tube Ø45*2,2</t>
  </si>
  <si>
    <t>tube Ø45*2,5</t>
  </si>
  <si>
    <t>tube Ø45*3</t>
  </si>
  <si>
    <t>tube Ø45*3,25</t>
  </si>
  <si>
    <t>tube Ø45*3,5</t>
  </si>
  <si>
    <t>tube Ø45*4</t>
  </si>
  <si>
    <t>tube Ø45*4,5</t>
  </si>
  <si>
    <t>tube Ø45*5</t>
  </si>
  <si>
    <t>tube Ø45*5,5</t>
  </si>
  <si>
    <t>tube Ø45*6,5</t>
  </si>
  <si>
    <t>tube Ø45*7</t>
  </si>
  <si>
    <t>tube Ø45*7,25</t>
  </si>
  <si>
    <t>tube Ø45*7,5</t>
  </si>
  <si>
    <t>tube Ø45*8</t>
  </si>
  <si>
    <t>tube Ø45*8,5</t>
  </si>
  <si>
    <t>tube Ø45*9</t>
  </si>
  <si>
    <t>tube Ø45*9,5</t>
  </si>
  <si>
    <t>tube Ø457*10</t>
  </si>
  <si>
    <t>tube Ø457*12,5</t>
  </si>
  <si>
    <t>tube Ø457*14,2</t>
  </si>
  <si>
    <t>tube Ø457*22,2</t>
  </si>
  <si>
    <t>tube Ø457*25</t>
  </si>
  <si>
    <t>tube Ø457*30</t>
  </si>
  <si>
    <t>tube Ø457*4,5</t>
  </si>
  <si>
    <t>tube Ø457*6,3</t>
  </si>
  <si>
    <t>tube Ø457*8</t>
  </si>
  <si>
    <t>tube Ø46*1</t>
  </si>
  <si>
    <t>tube Ø46*1,5</t>
  </si>
  <si>
    <t>tube Ø46*2</t>
  </si>
  <si>
    <t>tube Ø46*2,5</t>
  </si>
  <si>
    <t>tube Ø46*3</t>
  </si>
  <si>
    <t>tube Ø46*3,5</t>
  </si>
  <si>
    <t>tube Ø46*4</t>
  </si>
  <si>
    <t>tube Ø46*4,5</t>
  </si>
  <si>
    <t>tube Ø46*5</t>
  </si>
  <si>
    <t>tube Ø46*5,5</t>
  </si>
  <si>
    <t>tube Ø46*6</t>
  </si>
  <si>
    <t>tube Ø46*6,5</t>
  </si>
  <si>
    <t>tube Ø46*7</t>
  </si>
  <si>
    <t>tube Ø46*8</t>
  </si>
  <si>
    <t>tube Ø47*1</t>
  </si>
  <si>
    <t>tube Ø47*1,5</t>
  </si>
  <si>
    <t>tube Ø47*2</t>
  </si>
  <si>
    <t>tube Ø47*2,2</t>
  </si>
  <si>
    <t>tube Ø47*2,5</t>
  </si>
  <si>
    <t>tube Ø47*3</t>
  </si>
  <si>
    <t>tube Ø47*3,5</t>
  </si>
  <si>
    <t>tube Ø47*5,5</t>
  </si>
  <si>
    <t>tube Ø47*6,5</t>
  </si>
  <si>
    <t>tube Ø47*7</t>
  </si>
  <si>
    <t>tube Ø47*7,5</t>
  </si>
  <si>
    <t>tube Ø48*1</t>
  </si>
  <si>
    <t>tube Ø48*1,2</t>
  </si>
  <si>
    <t>tube Ø48*1,25</t>
  </si>
  <si>
    <t>tube Ø48*1,5</t>
  </si>
  <si>
    <t>tube Ø48*10</t>
  </si>
  <si>
    <t>tube Ø48*2</t>
  </si>
  <si>
    <t>tube Ø48*2,2</t>
  </si>
  <si>
    <t>tube Ø48*2,5</t>
  </si>
  <si>
    <t>tube Ø48*3</t>
  </si>
  <si>
    <t>tube Ø48*3,5</t>
  </si>
  <si>
    <t>tube Ø48*4</t>
  </si>
  <si>
    <t>tube Ø48*4,5</t>
  </si>
  <si>
    <t>tube Ø48*5</t>
  </si>
  <si>
    <t>tube Ø48*5,5</t>
  </si>
  <si>
    <t>tube Ø48*6</t>
  </si>
  <si>
    <t>tube Ø48*6,5</t>
  </si>
  <si>
    <t>tube Ø48*7</t>
  </si>
  <si>
    <t>tube Ø48*7,5</t>
  </si>
  <si>
    <t>tube Ø48*8</t>
  </si>
  <si>
    <t>tube Ø48*8,5</t>
  </si>
  <si>
    <t>tube Ø48*9</t>
  </si>
  <si>
    <t>tube Ø48,3*10</t>
  </si>
  <si>
    <t>tube Ø48,3*2,6</t>
  </si>
  <si>
    <t>tube Ø48,3*2,9</t>
  </si>
  <si>
    <t>tube Ø48,3*3,2</t>
  </si>
  <si>
    <t>tube Ø48,3*3,6</t>
  </si>
  <si>
    <t>tube Ø48,3*4</t>
  </si>
  <si>
    <t>tube Ø48,3*4,5</t>
  </si>
  <si>
    <t>tube Ø48,3*5</t>
  </si>
  <si>
    <t>tube Ø48,3*5,6</t>
  </si>
  <si>
    <t>tube Ø48,3*6,3</t>
  </si>
  <si>
    <t>tube Ø48,3*7,1</t>
  </si>
  <si>
    <t>tube Ø48,3*8</t>
  </si>
  <si>
    <t>tube Ø49*2</t>
  </si>
  <si>
    <t>tube Ø49*2,5</t>
  </si>
  <si>
    <t>tube Ø49*4,5</t>
  </si>
  <si>
    <t>tube Ø5*0,3</t>
  </si>
  <si>
    <t>tube Ø5*0,5</t>
  </si>
  <si>
    <t>tube Ø5*0,75</t>
  </si>
  <si>
    <t>tube Ø5*1</t>
  </si>
  <si>
    <t>tube Ø5*1,25</t>
  </si>
  <si>
    <t>tube Ø5*1,5</t>
  </si>
  <si>
    <t>tube Ø5*1,75</t>
  </si>
  <si>
    <t>tube Ø50*0,5</t>
  </si>
  <si>
    <t>tube Ø50*1</t>
  </si>
  <si>
    <t>tube Ø50*1,2</t>
  </si>
  <si>
    <t>tube Ø50*1,25</t>
  </si>
  <si>
    <t>tube Ø50*1,5</t>
  </si>
  <si>
    <t>tube Ø50*1,75</t>
  </si>
  <si>
    <t>tube Ø50*10</t>
  </si>
  <si>
    <t>tube Ø50*12,5</t>
  </si>
  <si>
    <t>tube Ø50*13</t>
  </si>
  <si>
    <t>tube Ø50*15</t>
  </si>
  <si>
    <t>tube Ø50*2</t>
  </si>
  <si>
    <t>tube Ø50*2,2</t>
  </si>
  <si>
    <t>tube Ø50*2,5</t>
  </si>
  <si>
    <t>tube Ø50*3</t>
  </si>
  <si>
    <t>tube Ø50*3,5</t>
  </si>
  <si>
    <t>tube Ø50*4</t>
  </si>
  <si>
    <t>tube Ø50*4,5</t>
  </si>
  <si>
    <t>tube Ø50*4,75</t>
  </si>
  <si>
    <t>tube Ø50*5</t>
  </si>
  <si>
    <t>tube Ø50*5,5</t>
  </si>
  <si>
    <t>tube Ø50*6</t>
  </si>
  <si>
    <t>tube Ø50*6,5</t>
  </si>
  <si>
    <t>tube Ø50*7</t>
  </si>
  <si>
    <t>tube Ø50*7,5</t>
  </si>
  <si>
    <t>tube Ø50*8</t>
  </si>
  <si>
    <t>tube Ø50*9</t>
  </si>
  <si>
    <t>tube Ø508*11</t>
  </si>
  <si>
    <t>tube Ø508*12,5</t>
  </si>
  <si>
    <t>tube Ø508*16</t>
  </si>
  <si>
    <t>tube Ø508*25</t>
  </si>
  <si>
    <t>tube Ø508*28</t>
  </si>
  <si>
    <t>tube Ø508*30</t>
  </si>
  <si>
    <t>tube Ø508*4,5</t>
  </si>
  <si>
    <t>tube Ø508*40</t>
  </si>
  <si>
    <t>tube Ø508*7,1</t>
  </si>
  <si>
    <t>tube Ø508*8,8</t>
  </si>
  <si>
    <t>tube Ø51*1,5</t>
  </si>
  <si>
    <t>tube Ø51*1,75</t>
  </si>
  <si>
    <t>tube Ø51*2</t>
  </si>
  <si>
    <t>tube Ø51*2,5</t>
  </si>
  <si>
    <t>tube Ø51*2,6</t>
  </si>
  <si>
    <t>tube Ø51*2,9</t>
  </si>
  <si>
    <t>tube Ø51*3</t>
  </si>
  <si>
    <t>tube Ø51*3,2</t>
  </si>
  <si>
    <t>tube Ø51*3,6</t>
  </si>
  <si>
    <t>tube Ø51*4</t>
  </si>
  <si>
    <t>tube Ø51*4,5</t>
  </si>
  <si>
    <t>tube Ø51*5</t>
  </si>
  <si>
    <t>tube Ø51*5,5</t>
  </si>
  <si>
    <t>tube Ø51*5,6</t>
  </si>
  <si>
    <t>tube Ø51*6</t>
  </si>
  <si>
    <t>tube Ø51*6,3</t>
  </si>
  <si>
    <t>tube Ø51*6,5</t>
  </si>
  <si>
    <t>tube Ø51*7,5</t>
  </si>
  <si>
    <t>tube Ø51*8</t>
  </si>
  <si>
    <t>tube Ø52*1</t>
  </si>
  <si>
    <t>tube Ø52*1,5</t>
  </si>
  <si>
    <t>tube Ø52*10</t>
  </si>
  <si>
    <t>tube Ø52*12</t>
  </si>
  <si>
    <t>tube Ø52*2</t>
  </si>
  <si>
    <t>tube Ø52*2,5</t>
  </si>
  <si>
    <t>tube Ø52*3</t>
  </si>
  <si>
    <t>tube Ø52*3,5</t>
  </si>
  <si>
    <t>tube Ø52*4</t>
  </si>
  <si>
    <t>tube Ø52*4,5</t>
  </si>
  <si>
    <t>tube Ø52*5</t>
  </si>
  <si>
    <t>tube Ø52*5,5</t>
  </si>
  <si>
    <t>tube Ø52*6</t>
  </si>
  <si>
    <t>tube Ø52*7</t>
  </si>
  <si>
    <t>tube Ø52*7,5</t>
  </si>
  <si>
    <t>tube Ø52*8</t>
  </si>
  <si>
    <t>tube Ø52*8,5</t>
  </si>
  <si>
    <t>tube Ø53*1</t>
  </si>
  <si>
    <t>tube Ø53*1,5</t>
  </si>
  <si>
    <t>tube Ø53*2</t>
  </si>
  <si>
    <t>tube Ø53*2,5</t>
  </si>
  <si>
    <t>tube Ø53*3</t>
  </si>
  <si>
    <t>tube Ø53*4</t>
  </si>
  <si>
    <t>tube Ø53*5</t>
  </si>
  <si>
    <t>tube Ø53*7</t>
  </si>
  <si>
    <t>tube Ø53*8</t>
  </si>
  <si>
    <t>tube Ø53*9</t>
  </si>
  <si>
    <t>tube Ø54*1</t>
  </si>
  <si>
    <t>tube Ø54*1,5</t>
  </si>
  <si>
    <t>tube Ø54*10</t>
  </si>
  <si>
    <t>tube Ø54*2</t>
  </si>
  <si>
    <t>tube Ø54*2,5</t>
  </si>
  <si>
    <t>tube Ø54*2,6</t>
  </si>
  <si>
    <t>tube Ø54*2,9</t>
  </si>
  <si>
    <t>tube Ø54*3</t>
  </si>
  <si>
    <t>tube Ø54*3,2</t>
  </si>
  <si>
    <t>tube Ø54*3,25</t>
  </si>
  <si>
    <t>tube Ø54*3,5</t>
  </si>
  <si>
    <t>tube Ø54*3,6</t>
  </si>
  <si>
    <t>tube Ø54*4</t>
  </si>
  <si>
    <t>tube Ø54*4,5</t>
  </si>
  <si>
    <t>tube Ø54*5</t>
  </si>
  <si>
    <t>tube Ø54*5,6</t>
  </si>
  <si>
    <t>tube Ø54*6</t>
  </si>
  <si>
    <t>tube Ø54*6,3</t>
  </si>
  <si>
    <t>tube Ø54*7</t>
  </si>
  <si>
    <t>tube Ø54*8</t>
  </si>
  <si>
    <t>tube Ø55*0,5</t>
  </si>
  <si>
    <t>tube Ø55*0,75</t>
  </si>
  <si>
    <t>tube Ø55*1</t>
  </si>
  <si>
    <t>tube Ø55*1,2</t>
  </si>
  <si>
    <t>tube Ø55*1,25</t>
  </si>
  <si>
    <t>tube Ø55*1,5</t>
  </si>
  <si>
    <t>tube Ø55*1,75</t>
  </si>
  <si>
    <t>tube Ø55*10</t>
  </si>
  <si>
    <t>tube Ø55*11</t>
  </si>
  <si>
    <t>tube Ø55*12,5</t>
  </si>
  <si>
    <t>tube Ø55*15</t>
  </si>
  <si>
    <t>tube Ø55*2</t>
  </si>
  <si>
    <t>tube Ø55*2,2</t>
  </si>
  <si>
    <t>tube Ø55*2,5</t>
  </si>
  <si>
    <t>tube Ø55*3</t>
  </si>
  <si>
    <t>tube Ø55*3,5</t>
  </si>
  <si>
    <t>tube Ø55*4</t>
  </si>
  <si>
    <t>tube Ø55*4,5</t>
  </si>
  <si>
    <t>tube Ø55*5</t>
  </si>
  <si>
    <t>tube Ø55*5,5</t>
  </si>
  <si>
    <t>tube Ø55*6</t>
  </si>
  <si>
    <t>tube Ø55*6,5</t>
  </si>
  <si>
    <t>tube Ø55*7</t>
  </si>
  <si>
    <t>tube Ø55*7,5</t>
  </si>
  <si>
    <t>tube Ø55*8</t>
  </si>
  <si>
    <t>tube Ø55*8,5</t>
  </si>
  <si>
    <t>tube Ø55*9</t>
  </si>
  <si>
    <t>tube Ø559*10</t>
  </si>
  <si>
    <t>tube Ø559*5</t>
  </si>
  <si>
    <t>tube Ø559*6,3</t>
  </si>
  <si>
    <t>tube Ø559*8</t>
  </si>
  <si>
    <t>tube Ø56*1</t>
  </si>
  <si>
    <t>tube Ø56*1,5</t>
  </si>
  <si>
    <t>tube Ø56*10</t>
  </si>
  <si>
    <t>tube Ø56*14</t>
  </si>
  <si>
    <t>tube Ø56*2</t>
  </si>
  <si>
    <t>tube Ø56*2,5</t>
  </si>
  <si>
    <t>tube Ø56*3</t>
  </si>
  <si>
    <t>tube Ø56*3,5</t>
  </si>
  <si>
    <t>tube Ø56*4</t>
  </si>
  <si>
    <t>tube Ø56*4,5</t>
  </si>
  <si>
    <t>tube Ø56*5</t>
  </si>
  <si>
    <t>tube Ø56*5,5</t>
  </si>
  <si>
    <t>tube Ø56*6</t>
  </si>
  <si>
    <t>tube Ø56*7</t>
  </si>
  <si>
    <t>tube Ø56*8</t>
  </si>
  <si>
    <t>tube Ø56*9</t>
  </si>
  <si>
    <t>tube Ø57*1</t>
  </si>
  <si>
    <t>tube Ø57*1,5</t>
  </si>
  <si>
    <t>tube Ø57*1,75</t>
  </si>
  <si>
    <t>tube Ø57*10</t>
  </si>
  <si>
    <t>tube Ø57*2</t>
  </si>
  <si>
    <t>tube Ø57*2,5</t>
  </si>
  <si>
    <t>tube Ø57*2,8</t>
  </si>
  <si>
    <t>tube Ø57*2,9</t>
  </si>
  <si>
    <t>tube Ø57*3</t>
  </si>
  <si>
    <t>tube Ø57*3,2</t>
  </si>
  <si>
    <t>tube Ø57*3,5</t>
  </si>
  <si>
    <t>tube Ø57*3,6</t>
  </si>
  <si>
    <t>tube Ø57*4</t>
  </si>
  <si>
    <t>tube Ø57*4,5</t>
  </si>
  <si>
    <t>tube Ø57*5</t>
  </si>
  <si>
    <t>tube Ø57*5,6</t>
  </si>
  <si>
    <t>tube Ø57*6</t>
  </si>
  <si>
    <t>tube Ø57*6,3</t>
  </si>
  <si>
    <t>tube Ø57*7,1</t>
  </si>
  <si>
    <t>tube Ø57*7,5</t>
  </si>
  <si>
    <t>tube Ø57*8</t>
  </si>
  <si>
    <t>tube Ø57*9</t>
  </si>
  <si>
    <t>tube Ø58*1</t>
  </si>
  <si>
    <t>tube Ø58*1,5</t>
  </si>
  <si>
    <t>tube Ø58*10</t>
  </si>
  <si>
    <t>tube Ø58*2</t>
  </si>
  <si>
    <t>tube Ø58*2,5</t>
  </si>
  <si>
    <t>tube Ø58*3</t>
  </si>
  <si>
    <t>tube Ø58*3,5</t>
  </si>
  <si>
    <t>tube Ø58*4</t>
  </si>
  <si>
    <t>tube Ø58*5</t>
  </si>
  <si>
    <t>tube Ø58*5,5</t>
  </si>
  <si>
    <t>tube Ø58*6</t>
  </si>
  <si>
    <t>tube Ø58*7</t>
  </si>
  <si>
    <t>tube Ø58*8</t>
  </si>
  <si>
    <t>tube Ø58*9</t>
  </si>
  <si>
    <t>tube Ø59*1</t>
  </si>
  <si>
    <t>tube Ø59*2</t>
  </si>
  <si>
    <t>tube Ø59*3</t>
  </si>
  <si>
    <t>tube Ø6*0,5</t>
  </si>
  <si>
    <t>tube Ø6*0,75</t>
  </si>
  <si>
    <t>tube Ø6*1</t>
  </si>
  <si>
    <t>tube Ø6*1,25</t>
  </si>
  <si>
    <t>tube Ø6*1,5</t>
  </si>
  <si>
    <t>tube Ø6*1,8</t>
  </si>
  <si>
    <t>tube Ø6*2</t>
  </si>
  <si>
    <t>tube Ø6*2,2</t>
  </si>
  <si>
    <t>tube Ø6*2,5</t>
  </si>
  <si>
    <t>tube Ø6,35*0,7</t>
  </si>
  <si>
    <t>tube Ø6,35*1</t>
  </si>
  <si>
    <t>tube Ø60*1</t>
  </si>
  <si>
    <t>tube Ø60*1,2</t>
  </si>
  <si>
    <t>tube Ø60*1,25</t>
  </si>
  <si>
    <t>tube Ø60*1,5</t>
  </si>
  <si>
    <t>tube Ø60*10</t>
  </si>
  <si>
    <t>tube Ø60*11</t>
  </si>
  <si>
    <t>tube Ø60*12,5</t>
  </si>
  <si>
    <t>tube Ø60*13</t>
  </si>
  <si>
    <t>tube Ø60*15</t>
  </si>
  <si>
    <t>tube Ø60*2</t>
  </si>
  <si>
    <t>tube Ø60*2,5</t>
  </si>
  <si>
    <t>tube Ø60*3</t>
  </si>
  <si>
    <t>tube Ø60*3,5</t>
  </si>
  <si>
    <t>tube Ø60*4</t>
  </si>
  <si>
    <t>tube Ø60*4,5</t>
  </si>
  <si>
    <t>tube Ø60*5</t>
  </si>
  <si>
    <t>tube Ø60*5,5</t>
  </si>
  <si>
    <t>tube Ø60*6</t>
  </si>
  <si>
    <t>tube Ø60*6,5</t>
  </si>
  <si>
    <t>tube Ø60*7</t>
  </si>
  <si>
    <t>tube Ø60*7,5</t>
  </si>
  <si>
    <t>tube Ø60*8</t>
  </si>
  <si>
    <t>tube Ø60*8,5</t>
  </si>
  <si>
    <t>tube Ø60*9</t>
  </si>
  <si>
    <t>tube Ø60,3*10</t>
  </si>
  <si>
    <t>tube Ø60,3*11</t>
  </si>
  <si>
    <t>tube Ø60,3*2,9</t>
  </si>
  <si>
    <t>tube Ø60,3*3,2</t>
  </si>
  <si>
    <t>tube Ø60,3*3,6</t>
  </si>
  <si>
    <t>tube Ø60,3*4</t>
  </si>
  <si>
    <t>tube Ø60,3*4,5</t>
  </si>
  <si>
    <t>tube Ø60,3*5</t>
  </si>
  <si>
    <t>tube Ø60,3*5,6</t>
  </si>
  <si>
    <t>tube Ø60,3*6,3</t>
  </si>
  <si>
    <t>tube Ø60,3*7,1</t>
  </si>
  <si>
    <t>tube Ø60,3*8</t>
  </si>
  <si>
    <t>tube Ø60,3*8,8</t>
  </si>
  <si>
    <t>tube Ø610*10</t>
  </si>
  <si>
    <t>tube Ø610*12,5</t>
  </si>
  <si>
    <t>tube Ø610*17,5</t>
  </si>
  <si>
    <t>tube Ø610*25</t>
  </si>
  <si>
    <t>tube Ø610*30</t>
  </si>
  <si>
    <t>tube Ø610*40</t>
  </si>
  <si>
    <t>tube Ø610*5</t>
  </si>
  <si>
    <t>tube Ø610*8</t>
  </si>
  <si>
    <t>tube Ø62*1</t>
  </si>
  <si>
    <t>tube Ø62*1,2</t>
  </si>
  <si>
    <t>tube Ø62*1,5</t>
  </si>
  <si>
    <t>tube Ø62*10</t>
  </si>
  <si>
    <t>tube Ø62*12</t>
  </si>
  <si>
    <t>tube Ø62*2</t>
  </si>
  <si>
    <t>tube Ø62*2,5</t>
  </si>
  <si>
    <t>tube Ø62*3</t>
  </si>
  <si>
    <t>tube Ø62*3,5</t>
  </si>
  <si>
    <t>tube Ø62*4</t>
  </si>
  <si>
    <t>tube Ø62*4,5</t>
  </si>
  <si>
    <t>tube Ø62*5</t>
  </si>
  <si>
    <t>tube Ø62*5,5</t>
  </si>
  <si>
    <t>tube Ø62*6</t>
  </si>
  <si>
    <t>tube Ø62*7</t>
  </si>
  <si>
    <t>tube Ø62*8</t>
  </si>
  <si>
    <t>tube Ø62*9</t>
  </si>
  <si>
    <t>tube Ø62*9,5</t>
  </si>
  <si>
    <t>tube Ø63*1</t>
  </si>
  <si>
    <t>tube Ø63*1,5</t>
  </si>
  <si>
    <t>tube Ø63*10</t>
  </si>
  <si>
    <t>tube Ø63*11,5</t>
  </si>
  <si>
    <t>tube Ø63*15,5</t>
  </si>
  <si>
    <t>tube Ø63*2</t>
  </si>
  <si>
    <t>tube Ø63*2,5</t>
  </si>
  <si>
    <t>tube Ø63*3</t>
  </si>
  <si>
    <t>tube Ø63*3,5</t>
  </si>
  <si>
    <t>tube Ø63*4</t>
  </si>
  <si>
    <t>tube Ø63*4,5</t>
  </si>
  <si>
    <t>tube Ø63*5</t>
  </si>
  <si>
    <t>tube Ø63*5,5</t>
  </si>
  <si>
    <t>tube Ø63*6</t>
  </si>
  <si>
    <t>tube Ø63*6,5</t>
  </si>
  <si>
    <t>tube Ø63*8</t>
  </si>
  <si>
    <t>tube Ø63*9</t>
  </si>
  <si>
    <t>tube Ø63,5*2,9</t>
  </si>
  <si>
    <t>tube Ø63,5*3,2</t>
  </si>
  <si>
    <t>tube Ø63,5*3,6</t>
  </si>
  <si>
    <t>tube Ø63,5*4</t>
  </si>
  <si>
    <t>tube Ø63,5*4,5</t>
  </si>
  <si>
    <t>tube Ø63,5*5</t>
  </si>
  <si>
    <t>tube Ø63,5*5,6</t>
  </si>
  <si>
    <t>tube Ø63,5*6,3</t>
  </si>
  <si>
    <t>tube Ø63,5*7,1</t>
  </si>
  <si>
    <t>tube Ø63,5*8</t>
  </si>
  <si>
    <t>tube Ø64*1,5</t>
  </si>
  <si>
    <t>tube Ø64*2</t>
  </si>
  <si>
    <t>tube Ø64*2,5</t>
  </si>
  <si>
    <t>tube Ø64*3</t>
  </si>
  <si>
    <t>tube Ø64*4</t>
  </si>
  <si>
    <t>tube Ø64*4,5</t>
  </si>
  <si>
    <t>tube Ø64*5</t>
  </si>
  <si>
    <t>tube Ø64*6</t>
  </si>
  <si>
    <t>tube Ø65*1</t>
  </si>
  <si>
    <t>tube Ø65*1,5</t>
  </si>
  <si>
    <t>tube Ø65*10</t>
  </si>
  <si>
    <t>tube Ø65*11</t>
  </si>
  <si>
    <t>tube Ø65*12,5</t>
  </si>
  <si>
    <t>tube Ø65*13</t>
  </si>
  <si>
    <t>tube Ø65*15</t>
  </si>
  <si>
    <t>tube Ø65*2</t>
  </si>
  <si>
    <t>tube Ø65*2,5</t>
  </si>
  <si>
    <t>tube Ø65*3</t>
  </si>
  <si>
    <t>tube Ø65*3,5</t>
  </si>
  <si>
    <t>tube Ø65*4</t>
  </si>
  <si>
    <t>tube Ø65*4,5</t>
  </si>
  <si>
    <t>tube Ø65*5</t>
  </si>
  <si>
    <t>tube Ø65*5,5</t>
  </si>
  <si>
    <t>tube Ø65*6</t>
  </si>
  <si>
    <t>tube Ø65*6,5</t>
  </si>
  <si>
    <t>tube Ø65*7</t>
  </si>
  <si>
    <t>tube Ø65*7,5</t>
  </si>
  <si>
    <t>tube Ø65*8</t>
  </si>
  <si>
    <t>tube Ø65*9</t>
  </si>
  <si>
    <t>tube Ø66*1</t>
  </si>
  <si>
    <t>tube Ø66*1,5</t>
  </si>
  <si>
    <t>tube Ø66*2</t>
  </si>
  <si>
    <t>tube Ø66*3</t>
  </si>
  <si>
    <t>tube Ø66*4</t>
  </si>
  <si>
    <t>tube Ø66*5</t>
  </si>
  <si>
    <t>tube Ø66*6</t>
  </si>
  <si>
    <t>tube Ø67*1,5</t>
  </si>
  <si>
    <t>tube Ø67*2,5</t>
  </si>
  <si>
    <t>tube Ø67*3</t>
  </si>
  <si>
    <t>tube Ø67*3,5</t>
  </si>
  <si>
    <t>tube Ø68*1</t>
  </si>
  <si>
    <t>tube Ø68*1,5</t>
  </si>
  <si>
    <t>tube Ø68*10</t>
  </si>
  <si>
    <t>tube Ø68*13</t>
  </si>
  <si>
    <t>tube Ø68*14</t>
  </si>
  <si>
    <t>tube Ø68*2</t>
  </si>
  <si>
    <t>tube Ø68*2,5</t>
  </si>
  <si>
    <t>tube Ø68*3</t>
  </si>
  <si>
    <t>tube Ø68*4</t>
  </si>
  <si>
    <t>tube Ø68*4,5</t>
  </si>
  <si>
    <t>tube Ø68*5</t>
  </si>
  <si>
    <t>tube Ø68*6</t>
  </si>
  <si>
    <t>tube Ø68*6,5</t>
  </si>
  <si>
    <t>tube Ø68*7</t>
  </si>
  <si>
    <t>tube Ø68*8</t>
  </si>
  <si>
    <t>tube Ø68*9</t>
  </si>
  <si>
    <t>tube Ø69*1</t>
  </si>
  <si>
    <t>tube Ø69*1,5</t>
  </si>
  <si>
    <t>tube Ø69*2,5</t>
  </si>
  <si>
    <t>tube Ø69*3</t>
  </si>
  <si>
    <t>tube Ø7*0,5</t>
  </si>
  <si>
    <t>tube Ø7*0,6</t>
  </si>
  <si>
    <t>tube Ø7*0,75</t>
  </si>
  <si>
    <t>tube Ø7*1</t>
  </si>
  <si>
    <t>tube Ø7*1,25</t>
  </si>
  <si>
    <t>tube Ø7*1,5</t>
  </si>
  <si>
    <t>tube Ø7*1,75</t>
  </si>
  <si>
    <t>tube Ø7*2</t>
  </si>
  <si>
    <t>tube Ø7*2,2</t>
  </si>
  <si>
    <t>tube Ø7*2,5</t>
  </si>
  <si>
    <t>tube Ø7*3</t>
  </si>
  <si>
    <t>tube Ø70*1</t>
  </si>
  <si>
    <t>tube Ø70*1,2</t>
  </si>
  <si>
    <t>tube Ø70*1,25</t>
  </si>
  <si>
    <t>tube Ø70*1,5</t>
  </si>
  <si>
    <t>tube Ø70*1,8</t>
  </si>
  <si>
    <t>tube Ø70*10</t>
  </si>
  <si>
    <t>tube Ø70*11</t>
  </si>
  <si>
    <t>tube Ø70*12,5</t>
  </si>
  <si>
    <t>tube Ø70*13</t>
  </si>
  <si>
    <t>tube Ø70*15</t>
  </si>
  <si>
    <t>tube Ø70*2</t>
  </si>
  <si>
    <t>tube Ø70*2,5</t>
  </si>
  <si>
    <t>tube Ø70*2,9</t>
  </si>
  <si>
    <t>tube Ø70*3</t>
  </si>
  <si>
    <t>tube Ø70*3,2</t>
  </si>
  <si>
    <t>tube Ø70*3,5</t>
  </si>
  <si>
    <t>tube Ø70*3,6</t>
  </si>
  <si>
    <t>tube Ø70*4</t>
  </si>
  <si>
    <t>tube Ø70*4,5</t>
  </si>
  <si>
    <t>tube Ø70*5</t>
  </si>
  <si>
    <t>tube Ø70*5,5</t>
  </si>
  <si>
    <t>tube Ø70*5,6</t>
  </si>
  <si>
    <t>tube Ø70*6</t>
  </si>
  <si>
    <t>tube Ø70*6,3</t>
  </si>
  <si>
    <t>tube Ø70*6,5</t>
  </si>
  <si>
    <t>tube Ø70*7</t>
  </si>
  <si>
    <t>tube Ø70*7,1</t>
  </si>
  <si>
    <t>tube Ø70*7,5</t>
  </si>
  <si>
    <t>tube Ø70*8</t>
  </si>
  <si>
    <t>tube Ø70*8,8</t>
  </si>
  <si>
    <t>tube Ø70*9</t>
  </si>
  <si>
    <t>tube Ø71*10,5</t>
  </si>
  <si>
    <t>tube Ø71*13</t>
  </si>
  <si>
    <t>tube Ø71*17,5</t>
  </si>
  <si>
    <t>tube Ø71*5,5</t>
  </si>
  <si>
    <t>tube Ø71*7,5</t>
  </si>
  <si>
    <t>tube Ø72*1</t>
  </si>
  <si>
    <t>tube Ø72*1,5</t>
  </si>
  <si>
    <t>tube Ø72*10</t>
  </si>
  <si>
    <t>tube Ø72*15</t>
  </si>
  <si>
    <t>tube Ø72*2</t>
  </si>
  <si>
    <t>tube Ø72*2,5</t>
  </si>
  <si>
    <t>tube Ø72*3</t>
  </si>
  <si>
    <t>tube Ø72*3,5</t>
  </si>
  <si>
    <t>tube Ø72*4</t>
  </si>
  <si>
    <t>tube Ø72*4,5</t>
  </si>
  <si>
    <t>tube Ø72*5</t>
  </si>
  <si>
    <t>tube Ø72*6</t>
  </si>
  <si>
    <t>tube Ø72*7</t>
  </si>
  <si>
    <t>tube Ø72*8</t>
  </si>
  <si>
    <t>tube Ø72*9</t>
  </si>
  <si>
    <t>tube Ø73*1</t>
  </si>
  <si>
    <t>tube Ø73*1,5</t>
  </si>
  <si>
    <t>tube Ø73*10</t>
  </si>
  <si>
    <t>tube Ø73*14,2</t>
  </si>
  <si>
    <t>tube Ø73*2</t>
  </si>
  <si>
    <t>tube Ø73*2,9</t>
  </si>
  <si>
    <t>tube Ø73*5</t>
  </si>
  <si>
    <t>tube Ø73*7</t>
  </si>
  <si>
    <t>tube Ø73*7,1</t>
  </si>
  <si>
    <t>tube Ø74*2</t>
  </si>
  <si>
    <t>tube Ø74*2,5</t>
  </si>
  <si>
    <t>tube Ø74*3</t>
  </si>
  <si>
    <t>tube Ø74*4</t>
  </si>
  <si>
    <t>tube Ø74*4,5</t>
  </si>
  <si>
    <t>tube Ø74*5</t>
  </si>
  <si>
    <t>tube Ø74*6</t>
  </si>
  <si>
    <t>tube Ø74*7</t>
  </si>
  <si>
    <t>tube Ø75*1</t>
  </si>
  <si>
    <t>tube Ø75*1,5</t>
  </si>
  <si>
    <t>tube Ø75*10</t>
  </si>
  <si>
    <t>tube Ø75*12,5</t>
  </si>
  <si>
    <t>tube Ø75*15</t>
  </si>
  <si>
    <t>tube Ø75*17,5</t>
  </si>
  <si>
    <t>tube Ø75*2</t>
  </si>
  <si>
    <t>tube Ø75*2,2</t>
  </si>
  <si>
    <t>tube Ø75*2,5</t>
  </si>
  <si>
    <t>tube Ø75*2,8</t>
  </si>
  <si>
    <t>tube Ø75*3</t>
  </si>
  <si>
    <t>tube Ø75*3,5</t>
  </si>
  <si>
    <t>tube Ø75*4</t>
  </si>
  <si>
    <t>tube Ø75*4,5</t>
  </si>
  <si>
    <t>tube Ø75*5</t>
  </si>
  <si>
    <t>tube Ø75*5,5</t>
  </si>
  <si>
    <t>tube Ø75*6</t>
  </si>
  <si>
    <t>tube Ø75*6,5</t>
  </si>
  <si>
    <t>tube Ø75*7</t>
  </si>
  <si>
    <t>tube Ø75*7,5</t>
  </si>
  <si>
    <t>tube Ø75*8</t>
  </si>
  <si>
    <t>tube Ø75*9</t>
  </si>
  <si>
    <t>tube Ø75*9,5</t>
  </si>
  <si>
    <t>tube Ø76*1</t>
  </si>
  <si>
    <t>tube Ø76*1,5</t>
  </si>
  <si>
    <t>tube Ø76*10</t>
  </si>
  <si>
    <t>tube Ø76*2</t>
  </si>
  <si>
    <t>tube Ø76*2,5</t>
  </si>
  <si>
    <t>tube Ø76*3</t>
  </si>
  <si>
    <t>tube Ø76*4</t>
  </si>
  <si>
    <t>tube Ø76*4,5</t>
  </si>
  <si>
    <t>tube Ø76*5</t>
  </si>
  <si>
    <t>tube Ø76*6</t>
  </si>
  <si>
    <t>tube Ø76*6,5</t>
  </si>
  <si>
    <t>tube Ø76*7</t>
  </si>
  <si>
    <t>tube Ø76*7,5</t>
  </si>
  <si>
    <t>tube Ø76*8</t>
  </si>
  <si>
    <t>tube Ø76,1*1,2</t>
  </si>
  <si>
    <t>tube Ø76,1*1,5</t>
  </si>
  <si>
    <t>tube Ø76,1*10</t>
  </si>
  <si>
    <t>tube Ø76,1*11</t>
  </si>
  <si>
    <t>tube Ø76,1*12,5</t>
  </si>
  <si>
    <t>tube Ø76,1*14,2</t>
  </si>
  <si>
    <t>tube Ø76,1*2</t>
  </si>
  <si>
    <t>tube Ø76,1*2,5</t>
  </si>
  <si>
    <t>tube Ø76,1*2,9</t>
  </si>
  <si>
    <t>tube Ø76,1*3</t>
  </si>
  <si>
    <t>tube Ø76,1*3,2</t>
  </si>
  <si>
    <t>tube Ø76,1*3,5</t>
  </si>
  <si>
    <t>tube Ø76,1*3,6</t>
  </si>
  <si>
    <t>tube Ø76,1*4</t>
  </si>
  <si>
    <t>tube Ø76,1*4,5</t>
  </si>
  <si>
    <t>tube Ø76,1*5</t>
  </si>
  <si>
    <t>tube Ø76,1*5,6</t>
  </si>
  <si>
    <t>tube Ø76,1*6</t>
  </si>
  <si>
    <t>tube Ø76,1*6,3</t>
  </si>
  <si>
    <t>tube Ø76,1*7</t>
  </si>
  <si>
    <t>tube Ø76,1*7,1</t>
  </si>
  <si>
    <t>tube Ø76,1*8</t>
  </si>
  <si>
    <t>tube Ø76,1*8,8</t>
  </si>
  <si>
    <t>tube Ø77*1</t>
  </si>
  <si>
    <t>tube Ø77*2</t>
  </si>
  <si>
    <t>tube Ø77*3,5</t>
  </si>
  <si>
    <t>tube Ø77*5</t>
  </si>
  <si>
    <t>tube Ø77*7,5</t>
  </si>
  <si>
    <t>tube Ø77*8</t>
  </si>
  <si>
    <t>tube Ø78*1</t>
  </si>
  <si>
    <t>tube Ø78*1,5</t>
  </si>
  <si>
    <t>tube Ø78*2</t>
  </si>
  <si>
    <t>tube Ø78*2,5</t>
  </si>
  <si>
    <t>tube Ø78*3</t>
  </si>
  <si>
    <t>tube Ø78*4</t>
  </si>
  <si>
    <t>tube Ø78*5</t>
  </si>
  <si>
    <t>tube Ø78*6</t>
  </si>
  <si>
    <t>tube Ø78*9</t>
  </si>
  <si>
    <t>tube Ø79*1</t>
  </si>
  <si>
    <t>tube Ø79*1,5</t>
  </si>
  <si>
    <t>tube Ø79*3</t>
  </si>
  <si>
    <t>tube Ø8*0,5</t>
  </si>
  <si>
    <t>tube Ø8*0,75</t>
  </si>
  <si>
    <t>tube Ø8*1</t>
  </si>
  <si>
    <t>tube Ø8*1,25</t>
  </si>
  <si>
    <t>tube Ø8*1,5</t>
  </si>
  <si>
    <t>tube Ø8*1,75</t>
  </si>
  <si>
    <t>tube Ø8*2</t>
  </si>
  <si>
    <t>tube Ø8*2,2</t>
  </si>
  <si>
    <t>tube Ø8*2,5</t>
  </si>
  <si>
    <t>tube Ø8*2,8</t>
  </si>
  <si>
    <t>tube Ø8*3</t>
  </si>
  <si>
    <t>tube Ø80*1</t>
  </si>
  <si>
    <t>tube Ø80*1,2</t>
  </si>
  <si>
    <t>tube Ø80*1,25</t>
  </si>
  <si>
    <t>tube Ø80*1,5</t>
  </si>
  <si>
    <t>tube Ø80*10</t>
  </si>
  <si>
    <t>tube Ø80*12</t>
  </si>
  <si>
    <t>tube Ø80*12,5</t>
  </si>
  <si>
    <t>tube Ø80*15</t>
  </si>
  <si>
    <t>tube Ø80*17,5</t>
  </si>
  <si>
    <t>tube Ø80*2</t>
  </si>
  <si>
    <t>tube Ø80*2,5</t>
  </si>
  <si>
    <t>tube Ø80*20</t>
  </si>
  <si>
    <t>tube Ø80*3</t>
  </si>
  <si>
    <t>tube Ø80*3,5</t>
  </si>
  <si>
    <t>tube Ø80*4</t>
  </si>
  <si>
    <t>tube Ø80*4,5</t>
  </si>
  <si>
    <t>tube Ø80*5</t>
  </si>
  <si>
    <t>tube Ø80*5,5</t>
  </si>
  <si>
    <t>tube Ø80*6</t>
  </si>
  <si>
    <t>tube Ø80*6,5</t>
  </si>
  <si>
    <t>tube Ø80*7</t>
  </si>
  <si>
    <t>tube Ø80*7,5</t>
  </si>
  <si>
    <t>tube Ø80*8</t>
  </si>
  <si>
    <t>tube Ø80*8,5</t>
  </si>
  <si>
    <t>tube Ø80*9</t>
  </si>
  <si>
    <t>tube Ø80*9,5</t>
  </si>
  <si>
    <t>tube Ø81*3</t>
  </si>
  <si>
    <t>tube Ø82*1</t>
  </si>
  <si>
    <t>tube Ø82*1,5</t>
  </si>
  <si>
    <t>tube Ø82*11</t>
  </si>
  <si>
    <t>tube Ø82*2</t>
  </si>
  <si>
    <t>tube Ø82*3</t>
  </si>
  <si>
    <t>tube Ø82*4</t>
  </si>
  <si>
    <t>tube Ø82*5</t>
  </si>
  <si>
    <t>tube Ø82*5,5</t>
  </si>
  <si>
    <t>tube Ø82*6</t>
  </si>
  <si>
    <t>tube Ø82*7</t>
  </si>
  <si>
    <t>tube Ø82*8</t>
  </si>
  <si>
    <t>tube Ø83*1</t>
  </si>
  <si>
    <t>tube Ø83*1,5</t>
  </si>
  <si>
    <t>tube Ø83*10</t>
  </si>
  <si>
    <t>tube Ø83*2</t>
  </si>
  <si>
    <t>tube Ø83*3</t>
  </si>
  <si>
    <t>tube Ø83*4</t>
  </si>
  <si>
    <t>tube Ø83*5</t>
  </si>
  <si>
    <t>tube Ø83*5,5</t>
  </si>
  <si>
    <t>tube Ø83*6</t>
  </si>
  <si>
    <t>tube Ø83*7</t>
  </si>
  <si>
    <t>tube Ø83*8</t>
  </si>
  <si>
    <t>tube Ø83*9</t>
  </si>
  <si>
    <t>tube Ø84*2</t>
  </si>
  <si>
    <t>tube Ø84*7</t>
  </si>
  <si>
    <t>tube Ø85*1</t>
  </si>
  <si>
    <t>tube Ø85*1,5</t>
  </si>
  <si>
    <t>tube Ø85*10</t>
  </si>
  <si>
    <t>tube Ø85*12</t>
  </si>
  <si>
    <t>tube Ø85*13</t>
  </si>
  <si>
    <t>tube Ø85*15</t>
  </si>
  <si>
    <t>tube Ø85*17,5</t>
  </si>
  <si>
    <t>tube Ø85*2</t>
  </si>
  <si>
    <t>tube Ø85*2,5</t>
  </si>
  <si>
    <t>tube Ø85*20</t>
  </si>
  <si>
    <t>tube Ø85*3</t>
  </si>
  <si>
    <t>tube Ø85*3,5</t>
  </si>
  <si>
    <t>tube Ø85*4</t>
  </si>
  <si>
    <t>tube Ø85*4,5</t>
  </si>
  <si>
    <t>tube Ø85*5</t>
  </si>
  <si>
    <t>tube Ø85*5,5</t>
  </si>
  <si>
    <t>tube Ø85*6</t>
  </si>
  <si>
    <t>tube Ø85*7</t>
  </si>
  <si>
    <t>tube Ø85*7,5</t>
  </si>
  <si>
    <t>tube Ø85*8</t>
  </si>
  <si>
    <t>tube Ø85*9</t>
  </si>
  <si>
    <t>tube Ø86*2</t>
  </si>
  <si>
    <t>tube Ø86*3</t>
  </si>
  <si>
    <t>tube Ø86*4</t>
  </si>
  <si>
    <t>tube Ø86*5</t>
  </si>
  <si>
    <t>tube Ø86*6</t>
  </si>
  <si>
    <t>tube Ø87*2</t>
  </si>
  <si>
    <t>tube Ø87*3</t>
  </si>
  <si>
    <t>tube Ø88*2</t>
  </si>
  <si>
    <t>tube Ø88*4</t>
  </si>
  <si>
    <t>tube Ø88*6</t>
  </si>
  <si>
    <t>tube Ø88,9*1,2</t>
  </si>
  <si>
    <t>tube Ø88,9*1,5</t>
  </si>
  <si>
    <t>tube Ø88,9*10</t>
  </si>
  <si>
    <t>tube Ø88,9*11</t>
  </si>
  <si>
    <t>tube Ø88,9*12,5</t>
  </si>
  <si>
    <t>tube Ø88,9*14,2</t>
  </si>
  <si>
    <t>tube Ø88,9*16</t>
  </si>
  <si>
    <t>tube Ø88,9*17,5</t>
  </si>
  <si>
    <t>tube Ø88,9*2</t>
  </si>
  <si>
    <t>tube Ø88,9*2,5</t>
  </si>
  <si>
    <t>tube Ø88,9*20</t>
  </si>
  <si>
    <t>tube Ø88,9*3</t>
  </si>
  <si>
    <t>tube Ø88,9*3,2</t>
  </si>
  <si>
    <t>tube Ø88,9*3,5</t>
  </si>
  <si>
    <t>tube Ø88,9*3,6</t>
  </si>
  <si>
    <t>tube Ø88,9*4</t>
  </si>
  <si>
    <t>tube Ø88,9*4,5</t>
  </si>
  <si>
    <t>tube Ø88,9*4,9</t>
  </si>
  <si>
    <t>tube Ø88,9*5</t>
  </si>
  <si>
    <t>tube Ø88,9*5,6</t>
  </si>
  <si>
    <t>tube Ø88,9*6</t>
  </si>
  <si>
    <t>tube Ø88,9*6,3</t>
  </si>
  <si>
    <t>tube Ø88,9*7</t>
  </si>
  <si>
    <t>tube Ø88,9*7,1</t>
  </si>
  <si>
    <t>tube Ø88,9*8</t>
  </si>
  <si>
    <t>tube Ø88,9*8,8</t>
  </si>
  <si>
    <t>tube Ø89*2,55</t>
  </si>
  <si>
    <t>tube Ø89*3,25</t>
  </si>
  <si>
    <t>tube Ø9*0,5</t>
  </si>
  <si>
    <t>tube Ø9*0,75</t>
  </si>
  <si>
    <t>tube Ø9*1</t>
  </si>
  <si>
    <t>tube Ø9*1,25</t>
  </si>
  <si>
    <t>tube Ø9*1,5</t>
  </si>
  <si>
    <t>tube Ø9*1,75</t>
  </si>
  <si>
    <t>tube Ø9*2</t>
  </si>
  <si>
    <t>tube Ø9*2,5</t>
  </si>
  <si>
    <t>tube Ø9*2,8</t>
  </si>
  <si>
    <t>tube Ø9*3</t>
  </si>
  <si>
    <t>tube Ø9,5*1</t>
  </si>
  <si>
    <t>tube Ø9,5*1,25</t>
  </si>
  <si>
    <t>tube Ø90*1</t>
  </si>
  <si>
    <t>tube Ø90*1,5</t>
  </si>
  <si>
    <t>tube Ø90*10</t>
  </si>
  <si>
    <t>tube Ø90*11,5</t>
  </si>
  <si>
    <t>tube Ø90*12</t>
  </si>
  <si>
    <t>tube Ø90*12,5</t>
  </si>
  <si>
    <t>tube Ø90*13,5</t>
  </si>
  <si>
    <t>tube Ø90*15</t>
  </si>
  <si>
    <t>tube Ø90*17</t>
  </si>
  <si>
    <t>tube Ø90*17,5</t>
  </si>
  <si>
    <t>tube Ø90*2</t>
  </si>
  <si>
    <t>tube Ø90*2,5</t>
  </si>
  <si>
    <t>tube Ø90*20</t>
  </si>
  <si>
    <t>tube Ø90*3</t>
  </si>
  <si>
    <t>tube Ø90*3,5</t>
  </si>
  <si>
    <t>tube Ø90*4</t>
  </si>
  <si>
    <t>tube Ø90*4,5</t>
  </si>
  <si>
    <t>tube Ø90*5</t>
  </si>
  <si>
    <t>tube Ø90*5,5</t>
  </si>
  <si>
    <t>tube Ø90*6</t>
  </si>
  <si>
    <t>tube Ø90*6,5</t>
  </si>
  <si>
    <t>tube Ø90*7</t>
  </si>
  <si>
    <t>tube Ø90*7,5</t>
  </si>
  <si>
    <t>tube Ø90*8</t>
  </si>
  <si>
    <t>tube Ø90*9,5</t>
  </si>
  <si>
    <t>tube Ø92*1,5</t>
  </si>
  <si>
    <t>tube Ø92*10</t>
  </si>
  <si>
    <t>tube Ø92*2</t>
  </si>
  <si>
    <t>tube Ø92*3</t>
  </si>
  <si>
    <t>tube Ø92*4</t>
  </si>
  <si>
    <t>tube Ø92*5</t>
  </si>
  <si>
    <t>tube Ø92*6</t>
  </si>
  <si>
    <t>tube Ø92*7</t>
  </si>
  <si>
    <t>tube Ø92*8</t>
  </si>
  <si>
    <t>tube Ø93*1,5</t>
  </si>
  <si>
    <t>tube Ø93*2</t>
  </si>
  <si>
    <t>tube Ø95*1</t>
  </si>
  <si>
    <t>tube Ø95*1,5</t>
  </si>
  <si>
    <t>tube Ø95*10</t>
  </si>
  <si>
    <t>tube Ø95*12</t>
  </si>
  <si>
    <t>tube Ø95*12,5</t>
  </si>
  <si>
    <t>tube Ø95*14</t>
  </si>
  <si>
    <t>tube Ø95*17,5</t>
  </si>
  <si>
    <t>tube Ø95*18</t>
  </si>
  <si>
    <t>tube Ø95*2</t>
  </si>
  <si>
    <t>tube Ø95*2,5</t>
  </si>
  <si>
    <t>tube Ø95*22,5</t>
  </si>
  <si>
    <t>tube Ø95*3</t>
  </si>
  <si>
    <t>tube Ø95*3,5</t>
  </si>
  <si>
    <t>tube Ø95*4</t>
  </si>
  <si>
    <t>tube Ø95*4,5</t>
  </si>
  <si>
    <t>tube Ø95*5</t>
  </si>
  <si>
    <t>tube Ø95*6</t>
  </si>
  <si>
    <t>tube Ø95*7</t>
  </si>
  <si>
    <t>tube Ø95*7,5</t>
  </si>
  <si>
    <t>tube Ø95*8</t>
  </si>
  <si>
    <t>tube Ø95*8,5</t>
  </si>
  <si>
    <t>tube Ø95*9</t>
  </si>
  <si>
    <t>tube Ø96*2</t>
  </si>
  <si>
    <t>tube Ø96*3</t>
  </si>
  <si>
    <t>tube Ø96*4</t>
  </si>
  <si>
    <t>tube Ø98*2,5</t>
  </si>
  <si>
    <t>tube Ø98*3</t>
  </si>
  <si>
    <t>tube Ø99*9,5</t>
  </si>
  <si>
    <t>UAP 100</t>
  </si>
  <si>
    <t>UAP 130</t>
  </si>
  <si>
    <t>UAP 150</t>
  </si>
  <si>
    <t>UAP 175</t>
  </si>
  <si>
    <t>UAP 200</t>
  </si>
  <si>
    <t>UAP 220</t>
  </si>
  <si>
    <t>UAP 250</t>
  </si>
  <si>
    <t>UAP 270</t>
  </si>
  <si>
    <t>UAP 300</t>
  </si>
  <si>
    <t>UAP 80</t>
  </si>
  <si>
    <t>UPN 100</t>
  </si>
  <si>
    <t>UPN 120</t>
  </si>
  <si>
    <t>UPN 140</t>
  </si>
  <si>
    <t>UPN 160</t>
  </si>
  <si>
    <t>UPN 180</t>
  </si>
  <si>
    <t>UPN 200</t>
  </si>
  <si>
    <t>UPN 220</t>
  </si>
  <si>
    <t>UPN 240</t>
  </si>
  <si>
    <t>UPN 260</t>
  </si>
  <si>
    <t>UPN 280</t>
  </si>
  <si>
    <t>UPN 30</t>
  </si>
  <si>
    <t>UPN 300</t>
  </si>
  <si>
    <t>UPN 35</t>
  </si>
  <si>
    <t>UPN 350</t>
  </si>
  <si>
    <t>UPN 40</t>
  </si>
  <si>
    <t>UPN 400</t>
  </si>
  <si>
    <t>UPN 50</t>
  </si>
  <si>
    <t>UPN 60</t>
  </si>
  <si>
    <t>UPN 65</t>
  </si>
  <si>
    <t>UPN 70</t>
  </si>
  <si>
    <t>UPN 80</t>
  </si>
  <si>
    <t>Calcul Sciage de profilés</t>
  </si>
  <si>
    <t>Type</t>
  </si>
  <si>
    <t>Temps de Découpe (min)</t>
  </si>
  <si>
    <t>MASSE TUBE Rectangulaire</t>
  </si>
  <si>
    <t>Estimation Usinage</t>
  </si>
  <si>
    <t>Estimation Pliage</t>
  </si>
  <si>
    <t xml:space="preserve"> </t>
  </si>
  <si>
    <t>Machine</t>
  </si>
  <si>
    <t>Laser Orion</t>
  </si>
  <si>
    <t>Laser Esab</t>
  </si>
  <si>
    <t>Plasma Esab</t>
  </si>
  <si>
    <t>Oxy Esab</t>
  </si>
  <si>
    <t>Machines</t>
  </si>
  <si>
    <t>Ecart</t>
  </si>
  <si>
    <t>Ecart / piece</t>
  </si>
  <si>
    <t>Bord Tole</t>
  </si>
  <si>
    <t>Date:</t>
  </si>
  <si>
    <t>Rectangulaire</t>
  </si>
  <si>
    <t>Droit</t>
  </si>
  <si>
    <t>Tx Exploitation vendu</t>
  </si>
  <si>
    <t>Bande</t>
  </si>
  <si>
    <t>Ø</t>
  </si>
  <si>
    <t>Format de découpe</t>
  </si>
  <si>
    <t>Quantité Pavage</t>
  </si>
  <si>
    <t>Surface Pièce</t>
  </si>
  <si>
    <t>Carre capable</t>
  </si>
  <si>
    <t>Carre capable droit</t>
  </si>
  <si>
    <t>Bande restante</t>
  </si>
  <si>
    <t>Ø Exterieur</t>
  </si>
  <si>
    <t>Ø Interieur</t>
  </si>
  <si>
    <t>Ext</t>
  </si>
  <si>
    <t>Int</t>
  </si>
  <si>
    <t>Total</t>
  </si>
  <si>
    <t>Surface</t>
  </si>
  <si>
    <t>Carré inscrit</t>
  </si>
  <si>
    <t>Carré Inscrit</t>
  </si>
  <si>
    <t>Bande capable</t>
  </si>
  <si>
    <t>perimetre</t>
  </si>
  <si>
    <t>Tôle</t>
  </si>
  <si>
    <t>Pièce</t>
  </si>
  <si>
    <t>cle</t>
  </si>
  <si>
    <t xml:space="preserve">Ext </t>
  </si>
  <si>
    <t>int</t>
  </si>
  <si>
    <t>Représentation</t>
  </si>
  <si>
    <t>Commentaires</t>
  </si>
  <si>
    <t>Plaque</t>
  </si>
  <si>
    <t>Pièce Exterieure</t>
  </si>
  <si>
    <t>Piece Interieure</t>
  </si>
  <si>
    <t>Pièce inter.</t>
  </si>
  <si>
    <t>Quantite Pavage</t>
  </si>
  <si>
    <t>Perimetre</t>
  </si>
  <si>
    <t>Tole</t>
  </si>
  <si>
    <t>Triangle
 Rectangle</t>
  </si>
  <si>
    <t>Quantité pièce</t>
  </si>
  <si>
    <t>Bord de tole</t>
  </si>
  <si>
    <t>Triangle
 Isocèle</t>
  </si>
  <si>
    <t>Base</t>
  </si>
  <si>
    <t>Hauteur</t>
  </si>
  <si>
    <t>TAUX de Chutes Triangle  Rect.</t>
  </si>
  <si>
    <t>TAUX de Chutes Triangle Isocèle</t>
  </si>
  <si>
    <t>TAUX de Chutes Plaque</t>
  </si>
  <si>
    <t>TAUX de Chutes Disque</t>
  </si>
  <si>
    <t>Rainurage</t>
  </si>
  <si>
    <t>Taraud</t>
  </si>
  <si>
    <t>Vitesse</t>
  </si>
  <si>
    <t>Pas</t>
  </si>
  <si>
    <t>Nbre Taraud</t>
  </si>
  <si>
    <t>Temps Brut (min)</t>
  </si>
  <si>
    <t>Estimation Bras de Taraudage</t>
  </si>
  <si>
    <t>12</t>
  </si>
  <si>
    <t>Amperage</t>
  </si>
  <si>
    <t>Développé de profilés</t>
  </si>
  <si>
    <t>Poids / Metre</t>
  </si>
  <si>
    <t>Poids Total</t>
  </si>
  <si>
    <t>Dimensions en mm</t>
  </si>
  <si>
    <t>Plat X</t>
  </si>
  <si>
    <t>Plat Y</t>
  </si>
  <si>
    <t>PlatX</t>
  </si>
  <si>
    <t>PlatY</t>
  </si>
  <si>
    <t>Triangle</t>
  </si>
  <si>
    <t>Angle Degre</t>
  </si>
  <si>
    <t>Angle Radian</t>
  </si>
  <si>
    <t>cos</t>
  </si>
  <si>
    <t>tan</t>
  </si>
  <si>
    <t>X</t>
  </si>
  <si>
    <t>Y</t>
  </si>
  <si>
    <t>Calcul angle suivant Longeur/Largeur</t>
  </si>
  <si>
    <t>Angle</t>
  </si>
  <si>
    <t>Talon</t>
  </si>
  <si>
    <t>Global</t>
  </si>
  <si>
    <t>Surface Tole</t>
  </si>
  <si>
    <t>1 ecart</t>
  </si>
  <si>
    <t>Pas X</t>
  </si>
  <si>
    <t>bord X</t>
  </si>
  <si>
    <t>CPX</t>
  </si>
  <si>
    <t>Pas Y</t>
  </si>
  <si>
    <t>bord  Y</t>
  </si>
  <si>
    <t>CPY</t>
  </si>
  <si>
    <t>Pas x</t>
  </si>
  <si>
    <t>Pas X1</t>
  </si>
  <si>
    <t>bord x</t>
  </si>
  <si>
    <t>bord y</t>
  </si>
  <si>
    <t>Outil</t>
  </si>
  <si>
    <t>Tube Rond Pouce</t>
  </si>
  <si>
    <t>Tube Rond</t>
  </si>
  <si>
    <t>Tube Carre</t>
  </si>
  <si>
    <t>Tube Rect</t>
  </si>
  <si>
    <t>tube Ø177,8*8,8</t>
  </si>
  <si>
    <t>tube Ø457*40</t>
  </si>
  <si>
    <t>tube Ø152,4*25</t>
  </si>
  <si>
    <t>tube Ø152,4*16</t>
  </si>
  <si>
    <t>tube Ø711*12,7</t>
  </si>
  <si>
    <t>tube Ø508*9,5</t>
  </si>
  <si>
    <t>tube Ø711*9,5</t>
  </si>
  <si>
    <t>Type de l'outil</t>
  </si>
  <si>
    <t>Taraud Borgne</t>
  </si>
  <si>
    <t>Taraudage Borgne</t>
  </si>
  <si>
    <t>Nbre Passe</t>
  </si>
  <si>
    <t>Quantité</t>
  </si>
  <si>
    <t>Poids M/L</t>
  </si>
  <si>
    <t>Ø 325</t>
  </si>
  <si>
    <t>Ø 360</t>
  </si>
  <si>
    <t>Ø 375</t>
  </si>
  <si>
    <t>Ø 4</t>
  </si>
  <si>
    <t>Ø 425</t>
  </si>
  <si>
    <t>Ø 475</t>
  </si>
  <si>
    <t>ZV45</t>
  </si>
  <si>
    <t>Foret</t>
  </si>
  <si>
    <t>Foret Plaquette</t>
  </si>
  <si>
    <t>Fraise de finition</t>
  </si>
  <si>
    <t>Fraise ADTK</t>
  </si>
  <si>
    <t>Fraise d'ébauche</t>
  </si>
  <si>
    <t>Fraise Rapid</t>
  </si>
  <si>
    <t>Fraise à Chanfreiner</t>
  </si>
  <si>
    <t>Fraise à Surfacer</t>
  </si>
  <si>
    <t>Ravageuse</t>
  </si>
  <si>
    <t>Fraise à Copier</t>
  </si>
  <si>
    <t>Fraise de Forme</t>
  </si>
  <si>
    <t>Description</t>
  </si>
  <si>
    <t>Dent</t>
  </si>
  <si>
    <t>Passe</t>
  </si>
  <si>
    <t>Vitesse de coupe</t>
  </si>
  <si>
    <t>Angle Outil Chanfrein</t>
  </si>
  <si>
    <t>droit</t>
  </si>
  <si>
    <t>Rect</t>
  </si>
  <si>
    <t>global</t>
  </si>
  <si>
    <t>surface</t>
  </si>
  <si>
    <t>Rect.</t>
  </si>
  <si>
    <t>bande</t>
  </si>
  <si>
    <t>interieur</t>
  </si>
  <si>
    <t>Nombre Outil</t>
  </si>
  <si>
    <t>Longueur de Barre</t>
  </si>
  <si>
    <t>Nbre pièce</t>
  </si>
  <si>
    <t>Nbre Barre</t>
  </si>
  <si>
    <t>Piece/barre</t>
  </si>
  <si>
    <t>barre</t>
  </si>
  <si>
    <t>Qte piece</t>
  </si>
  <si>
    <t>reste matiere</t>
  </si>
  <si>
    <t>Epaisseur Lame</t>
  </si>
  <si>
    <t>Delignage</t>
  </si>
  <si>
    <t>suivant Tx Eploitation</t>
  </si>
  <si>
    <t>Suivant Tx Eploitation</t>
  </si>
  <si>
    <t>Diametre</t>
  </si>
  <si>
    <t>Poche</t>
  </si>
  <si>
    <t>Fraise contournage</t>
  </si>
  <si>
    <t>Fraise</t>
  </si>
  <si>
    <t xml:space="preserve">Largeur </t>
  </si>
  <si>
    <t>passes</t>
  </si>
  <si>
    <t>longueur</t>
  </si>
  <si>
    <t>trou fraise</t>
  </si>
  <si>
    <t>trou nominal</t>
  </si>
  <si>
    <t>angle</t>
  </si>
  <si>
    <t>profondeur</t>
  </si>
  <si>
    <t>Ø37 à 45°</t>
  </si>
  <si>
    <t>Ø50 à 50°</t>
  </si>
  <si>
    <t>Ø53 à 45°</t>
  </si>
  <si>
    <t>Ø60 à 30°</t>
  </si>
  <si>
    <t>Ø70 à 45°</t>
  </si>
  <si>
    <t>Ø80 à 60°</t>
  </si>
  <si>
    <t>S235</t>
  </si>
  <si>
    <t>Ø6.8</t>
  </si>
  <si>
    <t>x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</si>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</sst>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43" formatCode="_-* #,##0.00\ _€_-;\-* #,##0.00\ _€_-;_-* &quot;-&quot;??\ _€_-;_-@_-"/>
    <numFmt numFmtId="164" formatCode="0.00&quot; °&quot;"/>
    <numFmt numFmtId="165" formatCode="0.000"/>
    <numFmt numFmtId="166" formatCode="0.0"/>
    <numFmt numFmtId="167" formatCode="0.00&quot; Kg&quot;"/>
    <numFmt numFmtId="168" formatCode="0.00&quot; €&quot;"/>
    <numFmt numFmtId="169" formatCode="[h]:mm"/>
    <numFmt numFmtId="170" formatCode="dd/mm/yy;@"/>
    <numFmt numFmtId="171" formatCode="_-* #,##0\ _€_-;\-* #,##0\ _€_-;_-* &quot;-&quot;??\ _€_-;_-@_-"/>
    <numFmt numFmtId="172" formatCode="#.00&quot; mm&quot;"/>
    <numFmt numFmtId="173" formatCode="_-* #,##0.000\ _€_-;\-* #,##0.000\ _€_-;_-* &quot;-&quot;??\ _€_-;_-@_-"/>
    <numFmt numFmtId="174" formatCode="0.0%"/>
    <numFmt numFmtId="175" formatCode="#,##0.00&quot; Kg&quot;"/>
    <numFmt numFmtId="176" formatCode="0.00&quot; mm&quot;"/>
    <numFmt numFmtId="177" formatCode="#\ ##0.00"/>
  </numFmts>
  <fonts count="6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Cambria"/>
      <family val="2"/>
      <scheme val="major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28"/>
      <color theme="3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name val="Arial"/>
      <family val="2"/>
    </font>
    <font>
      <sz val="22"/>
      <color theme="1"/>
      <name val="Calibri"/>
      <family val="2"/>
      <scheme val="minor"/>
    </font>
    <font>
      <sz val="10"/>
      <name val="Arial"/>
      <family val="2"/>
    </font>
    <font>
      <sz val="18"/>
      <color indexed="53"/>
      <name val="CG Times"/>
      <family val="1"/>
    </font>
    <font>
      <b/>
      <sz val="20"/>
      <color theme="0"/>
      <name val="Calibri"/>
      <family val="2"/>
      <scheme val="minor"/>
    </font>
    <font>
      <b/>
      <sz val="18"/>
      <name val="Cambria"/>
      <family val="2"/>
      <scheme val="major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2"/>
      <color indexed="18"/>
      <name val="Arial"/>
      <family val="2"/>
    </font>
    <font>
      <sz val="10"/>
      <color theme="0"/>
      <name val="Arial"/>
      <family val="2"/>
    </font>
    <font>
      <b/>
      <sz val="10"/>
      <color indexed="48"/>
      <name val="Arial"/>
      <family val="2"/>
    </font>
    <font>
      <b/>
      <sz val="22"/>
      <name val="CG Times"/>
      <family val="1"/>
    </font>
    <font>
      <sz val="22"/>
      <name val="CG Times"/>
      <family val="1"/>
    </font>
    <font>
      <b/>
      <sz val="22"/>
      <color indexed="10"/>
      <name val="CG Times"/>
      <family val="1"/>
    </font>
    <font>
      <b/>
      <sz val="10"/>
      <color indexed="10"/>
      <name val="Arial"/>
      <family val="2"/>
    </font>
    <font>
      <b/>
      <sz val="18"/>
      <color theme="0"/>
      <name val="Calibri"/>
      <family val="2"/>
      <scheme val="minor"/>
    </font>
    <font>
      <b/>
      <i/>
      <sz val="20"/>
      <name val="Clarendon Condensed"/>
      <family val="1"/>
    </font>
    <font>
      <sz val="18"/>
      <color indexed="61"/>
      <name val="Vineta BT"/>
      <family val="5"/>
    </font>
    <font>
      <sz val="8"/>
      <color indexed="81"/>
      <name val="Tahoma"/>
      <family val="2"/>
    </font>
    <font>
      <b/>
      <u/>
      <sz val="12"/>
      <name val="Arial"/>
      <family val="2"/>
    </font>
    <font>
      <sz val="10"/>
      <color indexed="52"/>
      <name val="Arial"/>
      <family val="2"/>
    </font>
    <font>
      <b/>
      <u/>
      <sz val="10"/>
      <name val="Arial"/>
      <family val="2"/>
    </font>
    <font>
      <b/>
      <sz val="16"/>
      <name val="Arial"/>
      <family val="2"/>
    </font>
    <font>
      <b/>
      <i/>
      <sz val="9"/>
      <color indexed="60"/>
      <name val="Arial"/>
      <family val="2"/>
    </font>
    <font>
      <sz val="10"/>
      <color indexed="60"/>
      <name val="Arial"/>
      <family val="2"/>
    </font>
    <font>
      <sz val="12"/>
      <name val="Arial"/>
      <family val="2"/>
    </font>
    <font>
      <b/>
      <sz val="16"/>
      <color indexed="53"/>
      <name val="Arial"/>
      <family val="2"/>
    </font>
    <font>
      <b/>
      <sz val="16"/>
      <color theme="0"/>
      <name val="Arial"/>
      <family val="2"/>
    </font>
    <font>
      <b/>
      <u/>
      <sz val="20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indexed="53"/>
      <name val="Arial"/>
      <family val="2"/>
    </font>
    <font>
      <b/>
      <sz val="16"/>
      <color indexed="60"/>
      <name val="Arial"/>
      <family val="2"/>
    </font>
    <font>
      <b/>
      <sz val="14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sz val="10"/>
      <color theme="1"/>
      <name val="Palatino Linotype"/>
      <family val="1"/>
    </font>
    <font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1"/>
      <name val="Calibri"/>
      <family val="2"/>
      <scheme val="minor"/>
    </font>
    <font>
      <sz val="9"/>
      <color rgb="FF111111"/>
      <name val="Courier New"/>
      <family val="3"/>
    </font>
    <font>
      <sz val="1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i/>
      <sz val="11"/>
      <color theme="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8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53"/>
      </left>
      <right/>
      <top style="medium">
        <color indexed="53"/>
      </top>
      <bottom style="medium">
        <color indexed="5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</borders>
  <cellStyleXfs count="17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0" applyNumberFormat="0" applyBorder="0" applyAlignment="0" applyProtection="0"/>
    <xf numFmtId="0" fontId="1" fillId="3" borderId="0" applyNumberFormat="0" applyBorder="0" applyAlignment="0" applyProtection="0"/>
    <xf numFmtId="0" fontId="7" fillId="0" borderId="0" applyNumberFormat="0" applyFill="0" applyBorder="0" applyAlignment="0" applyProtection="0"/>
    <xf numFmtId="0" fontId="12" fillId="0" borderId="0"/>
    <xf numFmtId="43" fontId="1" fillId="0" borderId="0" applyFont="0" applyFill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9" fontId="1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1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</cellStyleXfs>
  <cellXfs count="456">
    <xf numFmtId="0" fontId="0" fillId="0" borderId="0" xfId="0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7" fillId="0" borderId="0" xfId="5"/>
    <xf numFmtId="0" fontId="9" fillId="2" borderId="4" xfId="3" applyFont="1" applyBorder="1"/>
    <xf numFmtId="0" fontId="2" fillId="0" borderId="5" xfId="1" applyBorder="1" applyProtection="1">
      <protection locked="0"/>
    </xf>
    <xf numFmtId="0" fontId="9" fillId="2" borderId="6" xfId="3" applyFont="1" applyBorder="1"/>
    <xf numFmtId="0" fontId="2" fillId="0" borderId="7" xfId="1" applyBorder="1" applyProtection="1">
      <protection locked="0"/>
    </xf>
    <xf numFmtId="0" fontId="10" fillId="0" borderId="0" xfId="0" applyFont="1"/>
    <xf numFmtId="164" fontId="11" fillId="3" borderId="5" xfId="4" applyNumberFormat="1" applyFont="1" applyBorder="1" applyProtection="1"/>
    <xf numFmtId="164" fontId="11" fillId="3" borderId="7" xfId="4" applyNumberFormat="1" applyFont="1" applyBorder="1" applyProtection="1"/>
    <xf numFmtId="0" fontId="12" fillId="0" borderId="0" xfId="0" applyFont="1"/>
    <xf numFmtId="0" fontId="12" fillId="0" borderId="0" xfId="6"/>
    <xf numFmtId="0" fontId="13" fillId="0" borderId="0" xfId="6" applyFont="1"/>
    <xf numFmtId="0" fontId="14" fillId="2" borderId="4" xfId="3" applyFont="1" applyBorder="1" applyAlignment="1">
      <alignment horizontal="center" vertical="center"/>
    </xf>
    <xf numFmtId="165" fontId="2" fillId="5" borderId="6" xfId="1" applyNumberFormat="1" applyFill="1" applyBorder="1" applyAlignment="1" applyProtection="1">
      <alignment horizontal="center" vertical="center"/>
      <protection locked="0"/>
    </xf>
    <xf numFmtId="0" fontId="16" fillId="6" borderId="10" xfId="6" applyFont="1" applyFill="1" applyBorder="1" applyAlignment="1">
      <alignment horizontal="center" vertical="center" wrapText="1"/>
    </xf>
    <xf numFmtId="0" fontId="17" fillId="7" borderId="10" xfId="6" applyFont="1" applyFill="1" applyBorder="1" applyAlignment="1">
      <alignment vertical="center" wrapText="1"/>
    </xf>
    <xf numFmtId="0" fontId="2" fillId="0" borderId="0" xfId="1" applyAlignment="1">
      <alignment horizontal="center"/>
    </xf>
    <xf numFmtId="0" fontId="2" fillId="5" borderId="6" xfId="1" applyFill="1" applyBorder="1" applyAlignment="1" applyProtection="1">
      <alignment horizontal="center" vertical="center"/>
      <protection locked="0"/>
    </xf>
    <xf numFmtId="0" fontId="20" fillId="0" borderId="0" xfId="6" applyFont="1" applyBorder="1"/>
    <xf numFmtId="165" fontId="15" fillId="0" borderId="11" xfId="1" applyNumberFormat="1" applyFont="1" applyBorder="1"/>
    <xf numFmtId="0" fontId="21" fillId="0" borderId="0" xfId="6" applyFont="1" applyProtection="1">
      <protection hidden="1"/>
    </xf>
    <xf numFmtId="0" fontId="22" fillId="0" borderId="0" xfId="6" applyFont="1" applyAlignment="1">
      <alignment horizontal="center"/>
    </xf>
    <xf numFmtId="0" fontId="24" fillId="0" borderId="0" xfId="6" applyFont="1"/>
    <xf numFmtId="0" fontId="25" fillId="0" borderId="0" xfId="6" applyFont="1"/>
    <xf numFmtId="0" fontId="26" fillId="0" borderId="0" xfId="6" applyFont="1"/>
    <xf numFmtId="0" fontId="12" fillId="0" borderId="0" xfId="6" applyFont="1"/>
    <xf numFmtId="0" fontId="28" fillId="0" borderId="0" xfId="6" applyFont="1" applyAlignment="1">
      <alignment horizontal="right"/>
    </xf>
    <xf numFmtId="165" fontId="29" fillId="0" borderId="0" xfId="6" applyNumberFormat="1" applyFont="1"/>
    <xf numFmtId="0" fontId="31" fillId="0" borderId="0" xfId="6" applyFont="1"/>
    <xf numFmtId="0" fontId="12" fillId="0" borderId="3" xfId="6" applyBorder="1"/>
    <xf numFmtId="0" fontId="6" fillId="0" borderId="3" xfId="6" applyFont="1" applyBorder="1"/>
    <xf numFmtId="0" fontId="6" fillId="0" borderId="3" xfId="6" applyFont="1" applyBorder="1" applyAlignment="1">
      <alignment shrinkToFit="1"/>
    </xf>
    <xf numFmtId="0" fontId="12" fillId="8" borderId="3" xfId="6" applyFill="1" applyBorder="1"/>
    <xf numFmtId="0" fontId="12" fillId="0" borderId="3" xfId="6" applyBorder="1" applyAlignment="1">
      <alignment shrinkToFit="1"/>
    </xf>
    <xf numFmtId="0" fontId="12" fillId="8" borderId="3" xfId="6" applyFill="1" applyBorder="1" applyAlignment="1">
      <alignment shrinkToFit="1"/>
    </xf>
    <xf numFmtId="0" fontId="32" fillId="9" borderId="3" xfId="6" applyFont="1" applyFill="1" applyBorder="1" applyAlignment="1">
      <alignment shrinkToFit="1"/>
    </xf>
    <xf numFmtId="0" fontId="6" fillId="0" borderId="0" xfId="6" applyFont="1" applyBorder="1"/>
    <xf numFmtId="0" fontId="12" fillId="0" borderId="0" xfId="6" applyBorder="1"/>
    <xf numFmtId="0" fontId="12" fillId="0" borderId="0" xfId="6" applyBorder="1" applyAlignment="1">
      <alignment shrinkToFit="1"/>
    </xf>
    <xf numFmtId="0" fontId="12" fillId="0" borderId="0" xfId="6" applyAlignment="1">
      <alignment horizontal="centerContinuous"/>
    </xf>
    <xf numFmtId="0" fontId="12" fillId="0" borderId="0" xfId="6" applyFont="1" applyAlignment="1">
      <alignment horizontal="centerContinuous"/>
    </xf>
    <xf numFmtId="0" fontId="33" fillId="0" borderId="0" xfId="6" applyFont="1"/>
    <xf numFmtId="1" fontId="2" fillId="5" borderId="6" xfId="1" applyNumberFormat="1" applyFill="1" applyBorder="1" applyAlignment="1" applyProtection="1">
      <alignment horizontal="center" vertical="center"/>
      <protection locked="0"/>
    </xf>
    <xf numFmtId="0" fontId="34" fillId="0" borderId="0" xfId="6" applyFont="1" applyProtection="1"/>
    <xf numFmtId="0" fontId="12" fillId="0" borderId="0" xfId="6" applyProtection="1"/>
    <xf numFmtId="0" fontId="12" fillId="0" borderId="0" xfId="6" applyAlignment="1" applyProtection="1">
      <alignment horizontal="center"/>
    </xf>
    <xf numFmtId="0" fontId="6" fillId="0" borderId="0" xfId="6" applyFont="1" applyProtection="1"/>
    <xf numFmtId="0" fontId="3" fillId="0" borderId="1" xfId="2" applyAlignment="1" applyProtection="1"/>
    <xf numFmtId="0" fontId="6" fillId="0" borderId="0" xfId="6" applyFont="1" applyAlignment="1" applyProtection="1">
      <alignment horizontal="center"/>
    </xf>
    <xf numFmtId="0" fontId="35" fillId="0" borderId="0" xfId="6" applyFont="1" applyAlignment="1" applyProtection="1">
      <alignment horizontal="left"/>
    </xf>
    <xf numFmtId="0" fontId="14" fillId="2" borderId="4" xfId="3" applyFont="1" applyBorder="1" applyAlignment="1" applyProtection="1">
      <alignment horizontal="center" vertical="center"/>
    </xf>
    <xf numFmtId="0" fontId="36" fillId="0" borderId="0" xfId="6" applyFont="1" applyProtection="1"/>
    <xf numFmtId="0" fontId="37" fillId="0" borderId="0" xfId="6" applyFont="1" applyAlignment="1" applyProtection="1">
      <alignment horizontal="center"/>
    </xf>
    <xf numFmtId="0" fontId="34" fillId="0" borderId="0" xfId="6" applyFont="1" applyAlignment="1" applyProtection="1">
      <alignment horizontal="left"/>
    </xf>
    <xf numFmtId="0" fontId="37" fillId="0" borderId="0" xfId="6" applyFont="1" applyBorder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1" fontId="6" fillId="0" borderId="0" xfId="6" applyNumberFormat="1" applyFont="1" applyAlignment="1" applyProtection="1">
      <alignment horizontal="center"/>
    </xf>
    <xf numFmtId="0" fontId="34" fillId="0" borderId="0" xfId="6" applyFont="1" applyAlignment="1" applyProtection="1">
      <alignment horizontal="center"/>
    </xf>
    <xf numFmtId="166" fontId="6" fillId="0" borderId="0" xfId="6" applyNumberFormat="1" applyFont="1" applyAlignment="1" applyProtection="1">
      <alignment horizontal="center"/>
    </xf>
    <xf numFmtId="0" fontId="40" fillId="2" borderId="4" xfId="3" applyFont="1" applyBorder="1" applyAlignment="1" applyProtection="1">
      <alignment horizontal="center" vertical="center"/>
    </xf>
    <xf numFmtId="167" fontId="41" fillId="11" borderId="14" xfId="9" applyNumberFormat="1" applyFont="1" applyBorder="1" applyAlignment="1" applyProtection="1">
      <alignment horizontal="center"/>
    </xf>
    <xf numFmtId="0" fontId="14" fillId="2" borderId="15" xfId="3" applyFont="1" applyBorder="1" applyAlignment="1" applyProtection="1">
      <alignment horizontal="center" vertical="center"/>
    </xf>
    <xf numFmtId="168" fontId="2" fillId="5" borderId="6" xfId="1" applyNumberFormat="1" applyFill="1" applyBorder="1" applyAlignment="1" applyProtection="1">
      <alignment horizontal="center" vertical="center"/>
      <protection locked="0"/>
    </xf>
    <xf numFmtId="168" fontId="41" fillId="11" borderId="14" xfId="9" applyNumberFormat="1" applyFont="1" applyBorder="1" applyAlignment="1" applyProtection="1">
      <alignment horizontal="center"/>
    </xf>
    <xf numFmtId="0" fontId="42" fillId="0" borderId="0" xfId="6" applyFont="1" applyAlignment="1" applyProtection="1">
      <alignment horizontal="center"/>
    </xf>
    <xf numFmtId="0" fontId="43" fillId="0" borderId="0" xfId="6" applyFont="1" applyAlignment="1" applyProtection="1">
      <alignment horizontal="left"/>
    </xf>
    <xf numFmtId="0" fontId="40" fillId="2" borderId="15" xfId="3" applyFont="1" applyBorder="1" applyAlignment="1" applyProtection="1">
      <alignment horizontal="center" vertical="center"/>
    </xf>
    <xf numFmtId="2" fontId="45" fillId="4" borderId="0" xfId="0" applyNumberFormat="1" applyFont="1" applyFill="1" applyBorder="1" applyAlignment="1">
      <alignment horizontal="center"/>
    </xf>
    <xf numFmtId="0" fontId="46" fillId="13" borderId="17" xfId="0" applyFont="1" applyFill="1" applyBorder="1" applyAlignment="1">
      <alignment horizontal="right"/>
    </xf>
    <xf numFmtId="0" fontId="45" fillId="14" borderId="20" xfId="0" applyFont="1" applyFill="1" applyBorder="1" applyAlignment="1">
      <alignment horizontal="left"/>
    </xf>
    <xf numFmtId="2" fontId="45" fillId="14" borderId="22" xfId="0" applyNumberFormat="1" applyFont="1" applyFill="1" applyBorder="1" applyAlignment="1">
      <alignment horizontal="center"/>
    </xf>
    <xf numFmtId="0" fontId="45" fillId="4" borderId="23" xfId="0" applyFont="1" applyFill="1" applyBorder="1" applyAlignment="1">
      <alignment horizontal="center" vertical="center"/>
    </xf>
    <xf numFmtId="0" fontId="45" fillId="4" borderId="3" xfId="0" applyFont="1" applyFill="1" applyBorder="1" applyAlignment="1">
      <alignment horizontal="center" vertical="center"/>
    </xf>
    <xf numFmtId="166" fontId="45" fillId="14" borderId="22" xfId="0" applyNumberFormat="1" applyFont="1" applyFill="1" applyBorder="1" applyAlignment="1">
      <alignment horizontal="center"/>
    </xf>
    <xf numFmtId="0" fontId="45" fillId="14" borderId="22" xfId="0" applyNumberFormat="1" applyFont="1" applyFill="1" applyBorder="1" applyAlignment="1">
      <alignment horizontal="center"/>
    </xf>
    <xf numFmtId="2" fontId="45" fillId="4" borderId="24" xfId="0" applyNumberFormat="1" applyFont="1" applyFill="1" applyBorder="1" applyAlignment="1">
      <alignment horizontal="center"/>
    </xf>
    <xf numFmtId="2" fontId="45" fillId="4" borderId="25" xfId="0" applyNumberFormat="1" applyFont="1" applyFill="1" applyBorder="1" applyAlignment="1">
      <alignment horizontal="center"/>
    </xf>
    <xf numFmtId="2" fontId="45" fillId="4" borderId="3" xfId="0" applyNumberFormat="1" applyFont="1" applyFill="1" applyBorder="1" applyAlignment="1">
      <alignment horizontal="center"/>
    </xf>
    <xf numFmtId="2" fontId="45" fillId="4" borderId="23" xfId="0" applyNumberFormat="1" applyFont="1" applyFill="1" applyBorder="1" applyAlignment="1">
      <alignment horizontal="center"/>
    </xf>
    <xf numFmtId="2" fontId="45" fillId="14" borderId="26" xfId="0" applyNumberFormat="1" applyFont="1" applyFill="1" applyBorder="1" applyAlignment="1">
      <alignment horizontal="center"/>
    </xf>
    <xf numFmtId="0" fontId="47" fillId="0" borderId="0" xfId="0" applyFont="1"/>
    <xf numFmtId="0" fontId="0" fillId="0" borderId="0" xfId="0" applyAlignment="1">
      <alignment wrapText="1"/>
    </xf>
    <xf numFmtId="0" fontId="48" fillId="2" borderId="0" xfId="3" applyFont="1" applyProtection="1"/>
    <xf numFmtId="0" fontId="48" fillId="2" borderId="0" xfId="3" applyFont="1" applyAlignment="1" applyProtection="1">
      <alignment horizontal="right"/>
    </xf>
    <xf numFmtId="166" fontId="44" fillId="12" borderId="0" xfId="10" applyNumberFormat="1" applyFont="1" applyAlignment="1" applyProtection="1"/>
    <xf numFmtId="0" fontId="0" fillId="0" borderId="0" xfId="0" applyAlignment="1">
      <alignment horizontal="center"/>
    </xf>
    <xf numFmtId="2" fontId="44" fillId="12" borderId="0" xfId="10" applyNumberFormat="1" applyFont="1" applyAlignment="1" applyProtection="1"/>
    <xf numFmtId="0" fontId="49" fillId="0" borderId="0" xfId="0" applyFont="1" applyProtection="1"/>
    <xf numFmtId="0" fontId="48" fillId="2" borderId="0" xfId="3" applyFont="1" applyAlignment="1" applyProtection="1">
      <alignment wrapText="1"/>
    </xf>
    <xf numFmtId="0" fontId="51" fillId="0" borderId="0" xfId="0" applyFont="1" applyProtection="1"/>
    <xf numFmtId="0" fontId="50" fillId="0" borderId="0" xfId="0" applyFont="1" applyProtection="1"/>
    <xf numFmtId="0" fontId="50" fillId="0" borderId="0" xfId="0" applyFont="1" applyAlignment="1" applyProtection="1">
      <alignment horizontal="left"/>
    </xf>
    <xf numFmtId="0" fontId="49" fillId="0" borderId="30" xfId="0" applyFont="1" applyBorder="1" applyAlignment="1" applyProtection="1">
      <alignment horizontal="center"/>
    </xf>
    <xf numFmtId="0" fontId="52" fillId="2" borderId="18" xfId="3" applyFont="1" applyBorder="1" applyAlignment="1" applyProtection="1">
      <alignment vertical="center" wrapText="1"/>
    </xf>
    <xf numFmtId="0" fontId="52" fillId="2" borderId="18" xfId="3" applyFont="1" applyBorder="1" applyAlignment="1" applyProtection="1">
      <alignment vertical="center"/>
    </xf>
    <xf numFmtId="0" fontId="52" fillId="2" borderId="31" xfId="3" applyFont="1" applyBorder="1" applyProtection="1"/>
    <xf numFmtId="0" fontId="44" fillId="2" borderId="21" xfId="3" applyFont="1" applyBorder="1" applyProtection="1"/>
    <xf numFmtId="0" fontId="44" fillId="2" borderId="13" xfId="3" applyFont="1" applyBorder="1" applyProtection="1"/>
    <xf numFmtId="0" fontId="44" fillId="2" borderId="7" xfId="3" applyFont="1" applyBorder="1" applyProtection="1"/>
    <xf numFmtId="0" fontId="44" fillId="2" borderId="22" xfId="3" applyFont="1" applyBorder="1" applyProtection="1"/>
    <xf numFmtId="0" fontId="48" fillId="10" borderId="15" xfId="8" applyFont="1" applyBorder="1" applyProtection="1"/>
    <xf numFmtId="0" fontId="48" fillId="10" borderId="18" xfId="8" applyFont="1" applyBorder="1" applyProtection="1"/>
    <xf numFmtId="0" fontId="48" fillId="10" borderId="12" xfId="8" applyFont="1" applyBorder="1" applyProtection="1"/>
    <xf numFmtId="2" fontId="48" fillId="10" borderId="12" xfId="8" applyNumberFormat="1" applyFont="1" applyBorder="1" applyProtection="1"/>
    <xf numFmtId="2" fontId="48" fillId="10" borderId="19" xfId="8" applyNumberFormat="1" applyFont="1" applyBorder="1" applyProtection="1"/>
    <xf numFmtId="0" fontId="48" fillId="10" borderId="34" xfId="8" applyFont="1" applyBorder="1" applyProtection="1"/>
    <xf numFmtId="0" fontId="48" fillId="10" borderId="25" xfId="8" applyFont="1" applyBorder="1" applyProtection="1"/>
    <xf numFmtId="0" fontId="48" fillId="10" borderId="3" xfId="8" applyFont="1" applyBorder="1" applyProtection="1"/>
    <xf numFmtId="2" fontId="48" fillId="10" borderId="25" xfId="8" applyNumberFormat="1" applyFont="1" applyBorder="1" applyProtection="1"/>
    <xf numFmtId="2" fontId="48" fillId="10" borderId="36" xfId="8" applyNumberFormat="1" applyFont="1" applyBorder="1" applyProtection="1"/>
    <xf numFmtId="0" fontId="48" fillId="10" borderId="0" xfId="8" applyFont="1" applyBorder="1" applyProtection="1"/>
    <xf numFmtId="0" fontId="44" fillId="2" borderId="26" xfId="3" applyFont="1" applyBorder="1" applyProtection="1"/>
    <xf numFmtId="0" fontId="48" fillId="10" borderId="37" xfId="8" applyFont="1" applyBorder="1" applyProtection="1"/>
    <xf numFmtId="0" fontId="48" fillId="10" borderId="13" xfId="8" applyFont="1" applyBorder="1" applyProtection="1"/>
    <xf numFmtId="2" fontId="48" fillId="10" borderId="37" xfId="8" applyNumberFormat="1" applyFont="1" applyBorder="1" applyProtection="1"/>
    <xf numFmtId="2" fontId="48" fillId="10" borderId="39" xfId="8" applyNumberFormat="1" applyFont="1" applyBorder="1" applyProtection="1"/>
    <xf numFmtId="0" fontId="46" fillId="13" borderId="40" xfId="0" applyFont="1" applyFill="1" applyBorder="1" applyAlignment="1">
      <alignment horizontal="right"/>
    </xf>
    <xf numFmtId="166" fontId="45" fillId="14" borderId="26" xfId="0" applyNumberFormat="1" applyFont="1" applyFill="1" applyBorder="1" applyAlignment="1">
      <alignment horizontal="center"/>
    </xf>
    <xf numFmtId="43" fontId="0" fillId="0" borderId="0" xfId="7" applyFont="1"/>
    <xf numFmtId="0" fontId="53" fillId="0" borderId="0" xfId="0" applyFont="1" applyAlignment="1">
      <alignment horizontal="center" vertical="center" readingOrder="1"/>
    </xf>
    <xf numFmtId="2" fontId="0" fillId="0" borderId="0" xfId="0" applyNumberFormat="1"/>
    <xf numFmtId="0" fontId="0" fillId="0" borderId="0" xfId="0" applyProtection="1"/>
    <xf numFmtId="2" fontId="0" fillId="0" borderId="0" xfId="0" applyNumberFormat="1" applyProtection="1"/>
    <xf numFmtId="0" fontId="0" fillId="0" borderId="0" xfId="0" applyProtection="1">
      <protection locked="0"/>
    </xf>
    <xf numFmtId="0" fontId="4" fillId="0" borderId="0" xfId="0" applyFont="1"/>
    <xf numFmtId="0" fontId="48" fillId="2" borderId="0" xfId="3" applyFont="1" applyAlignment="1" applyProtection="1"/>
    <xf numFmtId="49" fontId="55" fillId="0" borderId="26" xfId="12" applyNumberFormat="1" applyFont="1" applyBorder="1" applyAlignment="1" applyProtection="1">
      <alignment horizontal="right"/>
      <protection locked="0"/>
    </xf>
    <xf numFmtId="0" fontId="56" fillId="0" borderId="0" xfId="0" applyFont="1" applyProtection="1"/>
    <xf numFmtId="2" fontId="48" fillId="2" borderId="0" xfId="3" applyNumberFormat="1" applyFont="1" applyAlignment="1" applyProtection="1"/>
    <xf numFmtId="46" fontId="0" fillId="0" borderId="0" xfId="0" applyNumberFormat="1" applyProtection="1"/>
    <xf numFmtId="9" fontId="0" fillId="0" borderId="0" xfId="11" applyFont="1" applyProtection="1">
      <protection locked="0"/>
    </xf>
    <xf numFmtId="0" fontId="55" fillId="0" borderId="41" xfId="12" applyFont="1" applyBorder="1" applyAlignment="1" applyProtection="1">
      <alignment horizontal="right"/>
      <protection locked="0"/>
    </xf>
    <xf numFmtId="2" fontId="4" fillId="0" borderId="0" xfId="0" applyNumberFormat="1" applyFont="1" applyProtection="1">
      <protection hidden="1"/>
    </xf>
    <xf numFmtId="0" fontId="55" fillId="0" borderId="26" xfId="12" applyFont="1" applyBorder="1" applyAlignment="1" applyProtection="1">
      <alignment horizontal="right"/>
      <protection locked="0"/>
    </xf>
    <xf numFmtId="0" fontId="48" fillId="2" borderId="0" xfId="3" applyFont="1" applyAlignment="1" applyProtection="1">
      <alignment horizontal="left"/>
    </xf>
    <xf numFmtId="169" fontId="44" fillId="12" borderId="0" xfId="10" applyNumberFormat="1" applyFont="1" applyAlignment="1" applyProtection="1"/>
    <xf numFmtId="0" fontId="48" fillId="2" borderId="42" xfId="3" applyFont="1" applyBorder="1" applyAlignment="1">
      <alignment vertical="top"/>
    </xf>
    <xf numFmtId="2" fontId="48" fillId="2" borderId="42" xfId="3" applyNumberFormat="1" applyFont="1" applyBorder="1" applyAlignment="1">
      <alignment vertical="top"/>
    </xf>
    <xf numFmtId="0" fontId="48" fillId="2" borderId="42" xfId="3" applyFont="1" applyBorder="1" applyAlignment="1">
      <alignment vertical="top" wrapText="1"/>
    </xf>
    <xf numFmtId="0" fontId="48" fillId="2" borderId="13" xfId="3" applyFont="1" applyBorder="1"/>
    <xf numFmtId="2" fontId="48" fillId="2" borderId="13" xfId="3" applyNumberFormat="1" applyFont="1" applyBorder="1"/>
    <xf numFmtId="0" fontId="0" fillId="0" borderId="0" xfId="0" applyAlignment="1">
      <alignment horizontal="center"/>
    </xf>
    <xf numFmtId="0" fontId="3" fillId="0" borderId="1" xfId="2" applyAlignment="1">
      <alignment horizontal="center"/>
    </xf>
    <xf numFmtId="0" fontId="0" fillId="0" borderId="0" xfId="0" applyAlignment="1">
      <alignment horizontal="center" wrapText="1"/>
    </xf>
    <xf numFmtId="0" fontId="0" fillId="15" borderId="0" xfId="0" applyFill="1" applyAlignment="1">
      <alignment horizontal="center" wrapText="1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0" fillId="15" borderId="0" xfId="0" applyFill="1"/>
    <xf numFmtId="0" fontId="57" fillId="0" borderId="0" xfId="0" applyFont="1"/>
    <xf numFmtId="0" fontId="0" fillId="0" borderId="0" xfId="0" applyAlignment="1">
      <alignment horizontal="left"/>
    </xf>
    <xf numFmtId="0" fontId="58" fillId="2" borderId="20" xfId="3" applyFont="1" applyBorder="1"/>
    <xf numFmtId="0" fontId="2" fillId="0" borderId="20" xfId="1" applyBorder="1" applyProtection="1">
      <protection locked="0"/>
    </xf>
    <xf numFmtId="0" fontId="58" fillId="2" borderId="20" xfId="3" applyFont="1" applyBorder="1" applyAlignment="1">
      <alignment horizontal="center"/>
    </xf>
    <xf numFmtId="0" fontId="27" fillId="10" borderId="20" xfId="8" applyFont="1" applyBorder="1" applyAlignment="1">
      <alignment horizontal="center"/>
    </xf>
    <xf numFmtId="0" fontId="3" fillId="0" borderId="0" xfId="2" applyBorder="1" applyAlignment="1" applyProtection="1">
      <alignment horizontal="center"/>
    </xf>
    <xf numFmtId="0" fontId="49" fillId="0" borderId="20" xfId="0" applyFont="1" applyBorder="1" applyAlignment="1" applyProtection="1">
      <alignment horizontal="right"/>
      <protection locked="0"/>
    </xf>
    <xf numFmtId="0" fontId="0" fillId="0" borderId="0" xfId="0" applyProtection="1">
      <protection hidden="1"/>
    </xf>
    <xf numFmtId="0" fontId="61" fillId="16" borderId="0" xfId="13" applyFont="1" applyProtection="1">
      <protection hidden="1"/>
    </xf>
    <xf numFmtId="0" fontId="41" fillId="19" borderId="44" xfId="16" applyFont="1" applyBorder="1" applyAlignment="1" applyProtection="1">
      <alignment horizontal="center"/>
      <protection hidden="1"/>
    </xf>
    <xf numFmtId="9" fontId="44" fillId="10" borderId="44" xfId="8" applyNumberFormat="1" applyFont="1" applyBorder="1" applyAlignment="1" applyProtection="1">
      <alignment horizontal="center" vertical="center"/>
      <protection hidden="1"/>
    </xf>
    <xf numFmtId="0" fontId="0" fillId="3" borderId="55" xfId="4" applyFont="1" applyBorder="1" applyAlignment="1" applyProtection="1">
      <alignment horizontal="center"/>
      <protection hidden="1"/>
    </xf>
    <xf numFmtId="0" fontId="1" fillId="3" borderId="56" xfId="4" applyBorder="1" applyAlignment="1" applyProtection="1">
      <alignment horizontal="center"/>
      <protection hidden="1"/>
    </xf>
    <xf numFmtId="0" fontId="0" fillId="3" borderId="56" xfId="4" applyFont="1" applyBorder="1" applyAlignment="1" applyProtection="1">
      <alignment horizontal="center"/>
      <protection hidden="1"/>
    </xf>
    <xf numFmtId="0" fontId="1" fillId="3" borderId="59" xfId="4" applyBorder="1" applyProtection="1">
      <protection hidden="1"/>
    </xf>
    <xf numFmtId="0" fontId="1" fillId="3" borderId="3" xfId="4" applyBorder="1" applyProtection="1">
      <protection hidden="1"/>
    </xf>
    <xf numFmtId="0" fontId="1" fillId="3" borderId="60" xfId="4" applyBorder="1" applyProtection="1">
      <protection hidden="1"/>
    </xf>
    <xf numFmtId="0" fontId="60" fillId="0" borderId="64" xfId="0" applyFont="1" applyBorder="1" applyAlignment="1" applyProtection="1">
      <alignment horizontal="center"/>
      <protection locked="0"/>
    </xf>
    <xf numFmtId="0" fontId="1" fillId="3" borderId="6" xfId="4" applyBorder="1" applyAlignment="1" applyProtection="1">
      <alignment horizontal="center"/>
      <protection hidden="1"/>
    </xf>
    <xf numFmtId="2" fontId="1" fillId="16" borderId="55" xfId="13" applyNumberFormat="1" applyBorder="1" applyProtection="1">
      <protection hidden="1"/>
    </xf>
    <xf numFmtId="2" fontId="1" fillId="16" borderId="56" xfId="13" applyNumberFormat="1" applyBorder="1" applyProtection="1">
      <protection hidden="1"/>
    </xf>
    <xf numFmtId="2" fontId="1" fillId="16" borderId="67" xfId="13" applyNumberFormat="1" applyBorder="1" applyProtection="1">
      <protection hidden="1"/>
    </xf>
    <xf numFmtId="0" fontId="1" fillId="16" borderId="6" xfId="13" applyBorder="1" applyProtection="1">
      <protection hidden="1"/>
    </xf>
    <xf numFmtId="0" fontId="1" fillId="16" borderId="13" xfId="13" applyBorder="1" applyProtection="1">
      <protection hidden="1"/>
    </xf>
    <xf numFmtId="2" fontId="1" fillId="16" borderId="7" xfId="13" applyNumberFormat="1" applyBorder="1" applyProtection="1">
      <protection hidden="1"/>
    </xf>
    <xf numFmtId="0" fontId="0" fillId="16" borderId="13" xfId="13" applyFont="1" applyBorder="1" applyProtection="1">
      <protection hidden="1"/>
    </xf>
    <xf numFmtId="0" fontId="1" fillId="16" borderId="7" xfId="13" applyBorder="1" applyProtection="1">
      <protection hidden="1"/>
    </xf>
    <xf numFmtId="0" fontId="0" fillId="0" borderId="0" xfId="0"/>
    <xf numFmtId="0" fontId="56" fillId="0" borderId="0" xfId="0" applyFont="1"/>
    <xf numFmtId="9" fontId="49" fillId="0" borderId="64" xfId="11" applyFont="1" applyBorder="1" applyAlignment="1" applyProtection="1">
      <alignment horizontal="center" vertical="center"/>
      <protection locked="0"/>
    </xf>
    <xf numFmtId="10" fontId="0" fillId="0" borderId="0" xfId="11" applyNumberFormat="1" applyFont="1"/>
    <xf numFmtId="0" fontId="41" fillId="19" borderId="72" xfId="16" applyFont="1" applyBorder="1" applyAlignment="1" applyProtection="1">
      <alignment horizontal="center"/>
      <protection hidden="1"/>
    </xf>
    <xf numFmtId="0" fontId="41" fillId="19" borderId="73" xfId="16" applyFont="1" applyBorder="1" applyAlignment="1" applyProtection="1">
      <alignment horizontal="center"/>
      <protection hidden="1"/>
    </xf>
    <xf numFmtId="0" fontId="0" fillId="0" borderId="0" xfId="0"/>
    <xf numFmtId="43" fontId="0" fillId="0" borderId="0" xfId="0" applyNumberFormat="1"/>
    <xf numFmtId="173" fontId="0" fillId="0" borderId="0" xfId="0" applyNumberFormat="1"/>
    <xf numFmtId="0" fontId="41" fillId="19" borderId="74" xfId="16" applyFont="1" applyBorder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1" fillId="3" borderId="55" xfId="4" applyBorder="1" applyAlignment="1" applyProtection="1">
      <alignment horizontal="center"/>
      <protection hidden="1"/>
    </xf>
    <xf numFmtId="0" fontId="60" fillId="0" borderId="68" xfId="0" applyFont="1" applyBorder="1" applyAlignment="1" applyProtection="1">
      <alignment horizontal="center"/>
      <protection locked="0"/>
    </xf>
    <xf numFmtId="2" fontId="1" fillId="16" borderId="6" xfId="13" applyNumberFormat="1" applyBorder="1" applyProtection="1">
      <protection hidden="1"/>
    </xf>
    <xf numFmtId="2" fontId="1" fillId="16" borderId="13" xfId="13" applyNumberFormat="1" applyBorder="1" applyProtection="1">
      <protection hidden="1"/>
    </xf>
    <xf numFmtId="9" fontId="44" fillId="10" borderId="75" xfId="8" applyNumberFormat="1" applyFont="1" applyBorder="1" applyAlignment="1" applyProtection="1">
      <alignment horizontal="center" vertical="center"/>
      <protection hidden="1"/>
    </xf>
    <xf numFmtId="0" fontId="60" fillId="0" borderId="0" xfId="0" applyFont="1"/>
    <xf numFmtId="0" fontId="41" fillId="19" borderId="76" xfId="16" applyFont="1" applyBorder="1" applyAlignment="1" applyProtection="1">
      <alignment horizontal="center"/>
      <protection hidden="1"/>
    </xf>
    <xf numFmtId="0" fontId="1" fillId="3" borderId="55" xfId="4" applyBorder="1" applyProtection="1">
      <protection hidden="1"/>
    </xf>
    <xf numFmtId="0" fontId="1" fillId="3" borderId="56" xfId="4" applyBorder="1" applyProtection="1">
      <protection hidden="1"/>
    </xf>
    <xf numFmtId="0" fontId="0" fillId="3" borderId="65" xfId="4" applyFont="1" applyBorder="1" applyAlignment="1" applyProtection="1">
      <protection hidden="1"/>
    </xf>
    <xf numFmtId="0" fontId="0" fillId="3" borderId="66" xfId="4" applyFont="1" applyBorder="1" applyAlignment="1" applyProtection="1">
      <protection hidden="1"/>
    </xf>
    <xf numFmtId="0" fontId="65" fillId="0" borderId="64" xfId="0" applyFont="1" applyBorder="1" applyAlignment="1" applyProtection="1">
      <alignment horizontal="center"/>
      <protection locked="0"/>
    </xf>
    <xf numFmtId="0" fontId="65" fillId="0" borderId="69" xfId="0" applyFont="1" applyBorder="1" applyAlignment="1" applyProtection="1">
      <protection locked="0"/>
    </xf>
    <xf numFmtId="0" fontId="0" fillId="3" borderId="55" xfId="4" applyFont="1" applyBorder="1" applyAlignment="1" applyProtection="1">
      <protection hidden="1"/>
    </xf>
    <xf numFmtId="0" fontId="0" fillId="3" borderId="67" xfId="4" applyFont="1" applyBorder="1" applyAlignment="1" applyProtection="1">
      <protection hidden="1"/>
    </xf>
    <xf numFmtId="0" fontId="0" fillId="0" borderId="64" xfId="0" applyBorder="1" applyProtection="1">
      <protection locked="0"/>
    </xf>
    <xf numFmtId="0" fontId="4" fillId="0" borderId="0" xfId="0" applyFont="1" applyProtection="1">
      <protection hidden="1"/>
    </xf>
    <xf numFmtId="0" fontId="4" fillId="3" borderId="59" xfId="4" applyFont="1" applyBorder="1" applyProtection="1">
      <protection hidden="1"/>
    </xf>
    <xf numFmtId="0" fontId="4" fillId="3" borderId="3" xfId="4" applyFont="1" applyBorder="1" applyProtection="1">
      <protection hidden="1"/>
    </xf>
    <xf numFmtId="0" fontId="4" fillId="3" borderId="60" xfId="4" applyFont="1" applyBorder="1" applyProtection="1">
      <protection hidden="1"/>
    </xf>
    <xf numFmtId="2" fontId="4" fillId="16" borderId="6" xfId="13" applyNumberFormat="1" applyFont="1" applyBorder="1" applyProtection="1">
      <protection hidden="1"/>
    </xf>
    <xf numFmtId="2" fontId="4" fillId="16" borderId="13" xfId="13" applyNumberFormat="1" applyFont="1" applyBorder="1" applyProtection="1">
      <protection hidden="1"/>
    </xf>
    <xf numFmtId="2" fontId="4" fillId="16" borderId="7" xfId="13" applyNumberFormat="1" applyFont="1" applyBorder="1" applyProtection="1">
      <protection hidden="1"/>
    </xf>
    <xf numFmtId="10" fontId="4" fillId="0" borderId="0" xfId="11" applyNumberFormat="1" applyFont="1" applyProtection="1">
      <protection hidden="1"/>
    </xf>
    <xf numFmtId="0" fontId="63" fillId="17" borderId="73" xfId="14" applyFont="1" applyBorder="1" applyAlignment="1" applyProtection="1">
      <alignment horizontal="center"/>
      <protection hidden="1"/>
    </xf>
    <xf numFmtId="49" fontId="55" fillId="0" borderId="26" xfId="12" applyNumberFormat="1" applyFont="1" applyBorder="1" applyAlignment="1" applyProtection="1">
      <alignment horizontal="center"/>
      <protection locked="0"/>
    </xf>
    <xf numFmtId="166" fontId="27" fillId="12" borderId="0" xfId="10" applyNumberFormat="1" applyFont="1" applyAlignment="1" applyProtection="1"/>
    <xf numFmtId="0" fontId="0" fillId="20" borderId="80" xfId="0" applyFont="1" applyFill="1" applyBorder="1" applyProtection="1"/>
    <xf numFmtId="0" fontId="0" fillId="20" borderId="81" xfId="0" applyFont="1" applyFill="1" applyBorder="1" applyProtection="1"/>
    <xf numFmtId="0" fontId="0" fillId="0" borderId="80" xfId="0" applyFont="1" applyBorder="1" applyProtection="1"/>
    <xf numFmtId="0" fontId="0" fillId="0" borderId="81" xfId="0" applyFont="1" applyBorder="1" applyProtection="1"/>
    <xf numFmtId="0" fontId="0" fillId="0" borderId="0" xfId="0" applyFont="1" applyFill="1" applyBorder="1" applyProtection="1"/>
    <xf numFmtId="0" fontId="0" fillId="0" borderId="0" xfId="0"/>
    <xf numFmtId="0" fontId="58" fillId="2" borderId="20" xfId="3" applyFont="1" applyBorder="1" applyProtection="1"/>
    <xf numFmtId="0" fontId="27" fillId="10" borderId="20" xfId="8" applyFont="1" applyBorder="1" applyAlignment="1" applyProtection="1">
      <alignment horizontal="center"/>
    </xf>
    <xf numFmtId="0" fontId="4" fillId="0" borderId="0" xfId="0" applyFont="1"/>
    <xf numFmtId="0" fontId="0" fillId="0" borderId="0" xfId="0"/>
    <xf numFmtId="0" fontId="0" fillId="0" borderId="0" xfId="0"/>
    <xf numFmtId="0" fontId="9" fillId="2" borderId="51" xfId="3" applyFont="1" applyBorder="1"/>
    <xf numFmtId="0" fontId="2" fillId="0" borderId="43" xfId="1" applyBorder="1" applyProtection="1">
      <protection locked="0"/>
    </xf>
    <xf numFmtId="164" fontId="11" fillId="3" borderId="43" xfId="4" applyNumberFormat="1" applyFont="1" applyBorder="1" applyProtection="1"/>
    <xf numFmtId="0" fontId="56" fillId="0" borderId="0" xfId="0" applyFont="1" applyProtection="1">
      <protection hidden="1"/>
    </xf>
    <xf numFmtId="0" fontId="44" fillId="10" borderId="48" xfId="8" applyFont="1" applyBorder="1" applyAlignment="1" applyProtection="1">
      <protection hidden="1"/>
    </xf>
    <xf numFmtId="0" fontId="65" fillId="0" borderId="64" xfId="0" applyFont="1" applyBorder="1" applyAlignment="1" applyProtection="1">
      <protection locked="0"/>
    </xf>
    <xf numFmtId="0" fontId="44" fillId="10" borderId="76" xfId="8" applyFont="1" applyBorder="1" applyAlignment="1" applyProtection="1">
      <protection hidden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4" fillId="2" borderId="45" xfId="3" applyFont="1" applyBorder="1" applyAlignment="1">
      <alignment horizontal="center" vertical="center"/>
    </xf>
    <xf numFmtId="0" fontId="14" fillId="2" borderId="77" xfId="3" applyFont="1" applyBorder="1" applyAlignment="1">
      <alignment horizontal="center" vertical="center"/>
    </xf>
    <xf numFmtId="0" fontId="14" fillId="2" borderId="82" xfId="3" applyFont="1" applyBorder="1" applyAlignment="1">
      <alignment horizontal="center" vertical="center"/>
    </xf>
    <xf numFmtId="0" fontId="56" fillId="0" borderId="64" xfId="0" applyFont="1" applyBorder="1"/>
    <xf numFmtId="0" fontId="3" fillId="0" borderId="1" xfId="2" applyAlignment="1">
      <alignment horizontal="center"/>
    </xf>
    <xf numFmtId="0" fontId="0" fillId="0" borderId="0" xfId="0"/>
    <xf numFmtId="49" fontId="55" fillId="0" borderId="0" xfId="12" applyNumberFormat="1" applyFont="1" applyBorder="1" applyAlignment="1" applyProtection="1">
      <alignment horizontal="right"/>
      <protection locked="0"/>
    </xf>
    <xf numFmtId="0" fontId="55" fillId="0" borderId="0" xfId="12" applyFont="1" applyBorder="1" applyAlignment="1" applyProtection="1">
      <alignment horizontal="right"/>
      <protection locked="0"/>
    </xf>
    <xf numFmtId="165" fontId="44" fillId="12" borderId="0" xfId="10" applyNumberFormat="1" applyFont="1" applyAlignment="1" applyProtection="1"/>
    <xf numFmtId="175" fontId="27" fillId="10" borderId="20" xfId="8" applyNumberFormat="1" applyFont="1" applyBorder="1" applyAlignment="1">
      <alignment horizontal="center"/>
    </xf>
    <xf numFmtId="0" fontId="0" fillId="0" borderId="0" xfId="0"/>
    <xf numFmtId="0" fontId="0" fillId="0" borderId="0" xfId="0"/>
    <xf numFmtId="0" fontId="56" fillId="0" borderId="0" xfId="0" applyFont="1"/>
    <xf numFmtId="0" fontId="0" fillId="0" borderId="0" xfId="0"/>
    <xf numFmtId="0" fontId="0" fillId="0" borderId="0" xfId="0"/>
    <xf numFmtId="0" fontId="56" fillId="0" borderId="0" xfId="0" applyFont="1"/>
    <xf numFmtId="0" fontId="0" fillId="0" borderId="0" xfId="0"/>
    <xf numFmtId="0" fontId="56" fillId="0" borderId="0" xfId="0" applyFont="1"/>
    <xf numFmtId="0" fontId="4" fillId="0" borderId="0" xfId="0" applyFont="1"/>
    <xf numFmtId="0" fontId="48" fillId="2" borderId="0" xfId="3" applyFont="1" applyBorder="1" applyAlignment="1" applyProtection="1"/>
    <xf numFmtId="1" fontId="44" fillId="12" borderId="0" xfId="10" applyNumberFormat="1" applyFont="1" applyAlignment="1" applyProtection="1"/>
    <xf numFmtId="2" fontId="56" fillId="0" borderId="0" xfId="0" applyNumberFormat="1" applyFont="1" applyProtection="1">
      <protection hidden="1"/>
    </xf>
    <xf numFmtId="0" fontId="0" fillId="0" borderId="0" xfId="0" applyProtection="1">
      <protection locked="0" hidden="1"/>
    </xf>
    <xf numFmtId="0" fontId="56" fillId="0" borderId="0" xfId="0" applyFont="1" applyProtection="1">
      <protection locked="0"/>
    </xf>
    <xf numFmtId="165" fontId="56" fillId="0" borderId="0" xfId="0" applyNumberFormat="1" applyFont="1" applyProtection="1">
      <protection locked="0"/>
    </xf>
    <xf numFmtId="2" fontId="56" fillId="0" borderId="0" xfId="0" applyNumberFormat="1" applyFont="1" applyProtection="1">
      <protection locked="0"/>
    </xf>
    <xf numFmtId="2" fontId="0" fillId="0" borderId="0" xfId="0" applyNumberFormat="1" applyProtection="1">
      <protection locked="0" hidden="1"/>
    </xf>
    <xf numFmtId="0" fontId="12" fillId="0" borderId="0" xfId="0" applyFont="1" applyProtection="1">
      <protection locked="0"/>
    </xf>
    <xf numFmtId="0" fontId="0" fillId="0" borderId="0" xfId="0" applyAlignment="1" applyProtection="1">
      <protection locked="0"/>
    </xf>
    <xf numFmtId="0" fontId="1" fillId="3" borderId="59" xfId="4" applyBorder="1" applyProtection="1">
      <protection locked="0" hidden="1"/>
    </xf>
    <xf numFmtId="0" fontId="1" fillId="16" borderId="6" xfId="13" applyBorder="1" applyProtection="1">
      <protection locked="0" hidden="1"/>
    </xf>
    <xf numFmtId="2" fontId="0" fillId="0" borderId="0" xfId="0" applyNumberFormat="1" applyProtection="1">
      <protection locked="0"/>
    </xf>
    <xf numFmtId="0" fontId="4" fillId="0" borderId="0" xfId="0" applyFont="1" applyProtection="1">
      <protection locked="0" hidden="1"/>
    </xf>
    <xf numFmtId="0" fontId="4" fillId="0" borderId="0" xfId="0" applyFont="1" applyProtection="1">
      <protection locked="0"/>
    </xf>
    <xf numFmtId="0" fontId="56" fillId="0" borderId="0" xfId="0" applyFont="1" applyProtection="1">
      <protection locked="0" hidden="1"/>
    </xf>
    <xf numFmtId="0" fontId="0" fillId="3" borderId="55" xfId="4" applyFont="1" applyBorder="1" applyAlignment="1" applyProtection="1">
      <alignment horizontal="center"/>
      <protection locked="0" hidden="1"/>
    </xf>
    <xf numFmtId="1" fontId="0" fillId="0" borderId="0" xfId="0" applyNumberFormat="1" applyProtection="1">
      <protection locked="0"/>
    </xf>
    <xf numFmtId="0" fontId="68" fillId="0" borderId="83" xfId="0" applyFont="1" applyBorder="1" applyAlignment="1" applyProtection="1"/>
    <xf numFmtId="0" fontId="68" fillId="0" borderId="0" xfId="0" applyFont="1" applyBorder="1" applyAlignment="1" applyProtection="1"/>
    <xf numFmtId="0" fontId="0" fillId="0" borderId="0" xfId="0"/>
    <xf numFmtId="0" fontId="1" fillId="3" borderId="6" xfId="4" applyBorder="1" applyProtection="1">
      <protection locked="0" hidden="1"/>
    </xf>
    <xf numFmtId="0" fontId="1" fillId="3" borderId="6" xfId="4" applyBorder="1" applyAlignment="1" applyProtection="1">
      <alignment horizontal="center"/>
      <protection locked="0" hidden="1"/>
    </xf>
    <xf numFmtId="0" fontId="1" fillId="3" borderId="13" xfId="4" applyBorder="1" applyProtection="1">
      <protection locked="0" hidden="1"/>
    </xf>
    <xf numFmtId="0" fontId="0" fillId="0" borderId="0" xfId="0"/>
    <xf numFmtId="0" fontId="59" fillId="10" borderId="69" xfId="8" applyFont="1" applyBorder="1" applyAlignment="1" applyProtection="1">
      <alignment horizontal="center"/>
      <protection hidden="1"/>
    </xf>
    <xf numFmtId="0" fontId="59" fillId="10" borderId="68" xfId="8" applyFont="1" applyBorder="1" applyAlignment="1" applyProtection="1">
      <protection hidden="1"/>
    </xf>
    <xf numFmtId="0" fontId="0" fillId="0" borderId="0" xfId="0"/>
    <xf numFmtId="0" fontId="0" fillId="0" borderId="0" xfId="0"/>
    <xf numFmtId="0" fontId="0" fillId="0" borderId="0" xfId="0"/>
    <xf numFmtId="0" fontId="3" fillId="0" borderId="1" xfId="2" applyAlignment="1">
      <alignment horizontal="center" wrapText="1"/>
    </xf>
    <xf numFmtId="1" fontId="15" fillId="0" borderId="8" xfId="1" applyNumberFormat="1" applyFont="1" applyBorder="1" applyAlignment="1">
      <alignment horizontal="center"/>
    </xf>
    <xf numFmtId="1" fontId="15" fillId="0" borderId="9" xfId="1" applyNumberFormat="1" applyFont="1" applyBorder="1" applyAlignment="1">
      <alignment horizontal="center"/>
    </xf>
    <xf numFmtId="0" fontId="12" fillId="0" borderId="0" xfId="6" applyFont="1" applyAlignment="1">
      <alignment horizontal="center" vertical="top" wrapText="1"/>
    </xf>
    <xf numFmtId="0" fontId="52" fillId="2" borderId="18" xfId="3" applyFont="1" applyBorder="1" applyAlignment="1" applyProtection="1">
      <alignment horizontal="center" vertical="center"/>
    </xf>
    <xf numFmtId="0" fontId="52" fillId="2" borderId="19" xfId="3" applyFont="1" applyBorder="1" applyAlignment="1" applyProtection="1">
      <alignment horizontal="center" vertical="center"/>
    </xf>
    <xf numFmtId="0" fontId="48" fillId="2" borderId="0" xfId="3" applyFont="1" applyAlignment="1" applyProtection="1">
      <alignment horizontal="center"/>
    </xf>
    <xf numFmtId="0" fontId="49" fillId="0" borderId="27" xfId="0" applyFont="1" applyBorder="1" applyAlignment="1" applyProtection="1">
      <alignment horizontal="center"/>
      <protection locked="0"/>
    </xf>
    <xf numFmtId="0" fontId="49" fillId="0" borderId="28" xfId="0" applyFont="1" applyBorder="1" applyAlignment="1" applyProtection="1">
      <alignment horizontal="center"/>
      <protection locked="0"/>
    </xf>
    <xf numFmtId="0" fontId="49" fillId="0" borderId="29" xfId="0" applyFont="1" applyBorder="1" applyAlignment="1" applyProtection="1">
      <alignment horizontal="center"/>
      <protection locked="0"/>
    </xf>
    <xf numFmtId="0" fontId="50" fillId="0" borderId="0" xfId="0" applyFont="1" applyAlignment="1" applyProtection="1">
      <alignment horizontal="center"/>
    </xf>
    <xf numFmtId="0" fontId="50" fillId="0" borderId="16" xfId="0" applyFont="1" applyBorder="1" applyAlignment="1" applyProtection="1">
      <alignment horizontal="center"/>
    </xf>
    <xf numFmtId="0" fontId="48" fillId="2" borderId="0" xfId="3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49" fillId="0" borderId="27" xfId="0" applyFont="1" applyBorder="1" applyProtection="1">
      <protection locked="0"/>
    </xf>
    <xf numFmtId="0" fontId="49" fillId="0" borderId="28" xfId="0" applyFont="1" applyBorder="1" applyProtection="1">
      <protection locked="0"/>
    </xf>
    <xf numFmtId="0" fontId="49" fillId="0" borderId="29" xfId="0" applyFont="1" applyBorder="1" applyProtection="1">
      <protection locked="0"/>
    </xf>
    <xf numFmtId="0" fontId="3" fillId="0" borderId="1" xfId="2" applyAlignment="1" applyProtection="1">
      <alignment horizontal="center"/>
    </xf>
    <xf numFmtId="0" fontId="48" fillId="10" borderId="35" xfId="8" applyFont="1" applyBorder="1" applyAlignment="1" applyProtection="1">
      <alignment horizontal="center"/>
    </xf>
    <xf numFmtId="0" fontId="48" fillId="10" borderId="23" xfId="8" applyFont="1" applyBorder="1" applyAlignment="1" applyProtection="1">
      <alignment horizontal="center"/>
    </xf>
    <xf numFmtId="0" fontId="48" fillId="10" borderId="38" xfId="8" applyFont="1" applyBorder="1" applyAlignment="1" applyProtection="1">
      <alignment horizontal="center"/>
    </xf>
    <xf numFmtId="0" fontId="48" fillId="10" borderId="21" xfId="8" applyFont="1" applyBorder="1" applyAlignment="1" applyProtection="1">
      <alignment horizontal="center"/>
    </xf>
    <xf numFmtId="0" fontId="48" fillId="10" borderId="32" xfId="8" applyFont="1" applyBorder="1" applyAlignment="1" applyProtection="1">
      <alignment horizontal="center"/>
    </xf>
    <xf numFmtId="0" fontId="48" fillId="10" borderId="33" xfId="8" applyFont="1" applyBorder="1" applyAlignment="1" applyProtection="1">
      <alignment horizontal="center"/>
    </xf>
    <xf numFmtId="0" fontId="44" fillId="2" borderId="13" xfId="3" applyFont="1" applyBorder="1" applyAlignment="1" applyProtection="1">
      <alignment horizontal="center"/>
    </xf>
    <xf numFmtId="0" fontId="52" fillId="2" borderId="15" xfId="3" applyFont="1" applyBorder="1" applyAlignment="1" applyProtection="1">
      <alignment horizontal="center" vertical="center"/>
    </xf>
    <xf numFmtId="0" fontId="44" fillId="2" borderId="16" xfId="3" applyFont="1" applyBorder="1" applyAlignment="1">
      <alignment horizontal="center"/>
    </xf>
    <xf numFmtId="0" fontId="46" fillId="13" borderId="15" xfId="0" applyFont="1" applyFill="1" applyBorder="1" applyAlignment="1">
      <alignment horizontal="center" vertical="center"/>
    </xf>
    <xf numFmtId="0" fontId="46" fillId="13" borderId="21" xfId="0" applyFont="1" applyFill="1" applyBorder="1" applyAlignment="1">
      <alignment horizontal="center" vertical="center"/>
    </xf>
    <xf numFmtId="0" fontId="46" fillId="13" borderId="18" xfId="0" applyFont="1" applyFill="1" applyBorder="1" applyAlignment="1">
      <alignment horizontal="center" vertical="center"/>
    </xf>
    <xf numFmtId="0" fontId="46" fillId="13" borderId="13" xfId="0" applyFont="1" applyFill="1" applyBorder="1" applyAlignment="1">
      <alignment horizontal="center" vertical="center"/>
    </xf>
    <xf numFmtId="0" fontId="46" fillId="13" borderId="19" xfId="0" applyFont="1" applyFill="1" applyBorder="1" applyAlignment="1">
      <alignment horizontal="center" vertical="center"/>
    </xf>
    <xf numFmtId="0" fontId="46" fillId="13" borderId="7" xfId="0" applyFont="1" applyFill="1" applyBorder="1" applyAlignment="1">
      <alignment horizontal="center" vertical="center"/>
    </xf>
    <xf numFmtId="0" fontId="46" fillId="13" borderId="12" xfId="0" applyFont="1" applyFill="1" applyBorder="1" applyAlignment="1">
      <alignment horizontal="center" vertical="center"/>
    </xf>
    <xf numFmtId="0" fontId="3" fillId="0" borderId="1" xfId="2" applyAlignment="1">
      <alignment horizontal="center"/>
    </xf>
    <xf numFmtId="0" fontId="48" fillId="2" borderId="43" xfId="3" applyFont="1" applyBorder="1" applyAlignment="1">
      <alignment horizontal="center" vertical="top" wrapText="1"/>
    </xf>
    <xf numFmtId="0" fontId="48" fillId="2" borderId="7" xfId="3" applyFont="1" applyBorder="1" applyAlignment="1">
      <alignment horizontal="center" vertical="top"/>
    </xf>
    <xf numFmtId="0" fontId="48" fillId="2" borderId="15" xfId="3" applyFont="1" applyBorder="1" applyAlignment="1">
      <alignment horizontal="center" vertical="top"/>
    </xf>
    <xf numFmtId="0" fontId="48" fillId="2" borderId="6" xfId="3" applyFont="1" applyBorder="1" applyAlignment="1">
      <alignment horizontal="center" vertical="top"/>
    </xf>
    <xf numFmtId="0" fontId="48" fillId="2" borderId="42" xfId="3" applyFont="1" applyBorder="1" applyAlignment="1">
      <alignment horizontal="center" vertical="top"/>
    </xf>
    <xf numFmtId="0" fontId="48" fillId="2" borderId="13" xfId="3" applyFont="1" applyBorder="1" applyAlignment="1">
      <alignment horizontal="center" vertical="top"/>
    </xf>
    <xf numFmtId="0" fontId="48" fillId="2" borderId="42" xfId="3" applyFont="1" applyBorder="1" applyAlignment="1">
      <alignment horizontal="center" vertical="top" wrapText="1"/>
    </xf>
    <xf numFmtId="0" fontId="48" fillId="2" borderId="77" xfId="3" applyFont="1" applyBorder="1" applyAlignment="1">
      <alignment horizontal="center" vertical="top"/>
    </xf>
    <xf numFmtId="0" fontId="48" fillId="2" borderId="37" xfId="3" applyFont="1" applyBorder="1" applyAlignment="1">
      <alignment horizontal="center" vertical="top"/>
    </xf>
    <xf numFmtId="0" fontId="8" fillId="0" borderId="0" xfId="2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165" fontId="15" fillId="0" borderId="8" xfId="1" applyNumberFormat="1" applyFont="1" applyBorder="1" applyAlignment="1">
      <alignment horizontal="center"/>
    </xf>
    <xf numFmtId="165" fontId="15" fillId="0" borderId="9" xfId="1" applyNumberFormat="1" applyFont="1" applyBorder="1" applyAlignment="1">
      <alignment horizontal="center"/>
    </xf>
    <xf numFmtId="0" fontId="18" fillId="0" borderId="0" xfId="6" applyFont="1" applyAlignment="1">
      <alignment horizontal="center" vertical="center"/>
    </xf>
    <xf numFmtId="0" fontId="23" fillId="0" borderId="0" xfId="6" applyFont="1" applyAlignment="1">
      <alignment horizontal="center"/>
    </xf>
    <xf numFmtId="0" fontId="2" fillId="0" borderId="0" xfId="1" applyAlignment="1">
      <alignment horizontal="center"/>
    </xf>
    <xf numFmtId="0" fontId="27" fillId="2" borderId="0" xfId="3" applyFont="1" applyAlignment="1">
      <alignment horizontal="center"/>
    </xf>
    <xf numFmtId="0" fontId="12" fillId="0" borderId="0" xfId="6" applyAlignment="1">
      <alignment horizontal="center"/>
    </xf>
    <xf numFmtId="0" fontId="38" fillId="0" borderId="0" xfId="6" quotePrefix="1" applyFont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0" fontId="58" fillId="2" borderId="68" xfId="3" applyFont="1" applyBorder="1" applyAlignment="1" applyProtection="1">
      <alignment horizontal="center"/>
    </xf>
    <xf numFmtId="0" fontId="58" fillId="2" borderId="70" xfId="3" applyFont="1" applyBorder="1" applyAlignment="1" applyProtection="1">
      <alignment horizontal="center"/>
    </xf>
    <xf numFmtId="0" fontId="58" fillId="2" borderId="69" xfId="3" applyFont="1" applyBorder="1" applyAlignment="1" applyProtection="1">
      <alignment horizontal="center"/>
    </xf>
    <xf numFmtId="166" fontId="56" fillId="16" borderId="68" xfId="13" applyNumberFormat="1" applyFont="1" applyBorder="1" applyAlignment="1" applyProtection="1">
      <alignment horizontal="center"/>
      <protection hidden="1"/>
    </xf>
    <xf numFmtId="166" fontId="56" fillId="16" borderId="69" xfId="13" applyNumberFormat="1" applyFont="1" applyBorder="1" applyAlignment="1" applyProtection="1">
      <alignment horizontal="center"/>
      <protection hidden="1"/>
    </xf>
    <xf numFmtId="1" fontId="1" fillId="5" borderId="68" xfId="13" applyNumberFormat="1" applyFill="1" applyBorder="1" applyAlignment="1" applyProtection="1">
      <alignment horizontal="center"/>
      <protection locked="0" hidden="1"/>
    </xf>
    <xf numFmtId="1" fontId="1" fillId="5" borderId="69" xfId="13" applyNumberFormat="1" applyFill="1" applyBorder="1" applyAlignment="1" applyProtection="1">
      <alignment horizontal="center"/>
      <protection locked="0" hidden="1"/>
    </xf>
    <xf numFmtId="0" fontId="1" fillId="16" borderId="65" xfId="13" applyBorder="1" applyAlignment="1">
      <alignment horizontal="center"/>
    </xf>
    <xf numFmtId="0" fontId="1" fillId="16" borderId="71" xfId="13" applyBorder="1" applyAlignment="1">
      <alignment horizontal="center"/>
    </xf>
    <xf numFmtId="0" fontId="1" fillId="16" borderId="66" xfId="13" applyBorder="1" applyAlignment="1">
      <alignment horizontal="center"/>
    </xf>
    <xf numFmtId="0" fontId="59" fillId="10" borderId="48" xfId="8" applyFont="1" applyBorder="1" applyAlignment="1" applyProtection="1">
      <alignment horizontal="center"/>
      <protection hidden="1"/>
    </xf>
    <xf numFmtId="0" fontId="59" fillId="10" borderId="49" xfId="8" applyFont="1" applyBorder="1" applyAlignment="1" applyProtection="1">
      <alignment horizontal="center"/>
      <protection hidden="1"/>
    </xf>
    <xf numFmtId="0" fontId="59" fillId="10" borderId="50" xfId="8" applyFont="1" applyBorder="1" applyAlignment="1" applyProtection="1">
      <alignment horizontal="center"/>
      <protection hidden="1"/>
    </xf>
    <xf numFmtId="0" fontId="44" fillId="10" borderId="48" xfId="8" applyFont="1" applyBorder="1" applyAlignment="1" applyProtection="1">
      <alignment horizontal="center"/>
      <protection hidden="1"/>
    </xf>
    <xf numFmtId="0" fontId="44" fillId="10" borderId="49" xfId="8" applyFont="1" applyBorder="1" applyAlignment="1" applyProtection="1">
      <alignment horizontal="center"/>
      <protection hidden="1"/>
    </xf>
    <xf numFmtId="0" fontId="44" fillId="10" borderId="50" xfId="8" applyFont="1" applyBorder="1" applyAlignment="1" applyProtection="1">
      <alignment horizontal="center"/>
      <protection hidden="1"/>
    </xf>
    <xf numFmtId="0" fontId="63" fillId="17" borderId="38" xfId="14" applyFont="1" applyBorder="1" applyAlignment="1" applyProtection="1">
      <alignment horizontal="center"/>
      <protection hidden="1"/>
    </xf>
    <xf numFmtId="0" fontId="63" fillId="17" borderId="66" xfId="14" applyFont="1" applyBorder="1" applyAlignment="1" applyProtection="1">
      <alignment horizontal="center"/>
      <protection hidden="1"/>
    </xf>
    <xf numFmtId="0" fontId="59" fillId="10" borderId="68" xfId="8" applyFont="1" applyBorder="1" applyAlignment="1" applyProtection="1">
      <alignment horizontal="center"/>
      <protection hidden="1"/>
    </xf>
    <xf numFmtId="0" fontId="59" fillId="10" borderId="69" xfId="8" applyFont="1" applyBorder="1" applyAlignment="1" applyProtection="1">
      <alignment horizontal="center"/>
      <protection hidden="1"/>
    </xf>
    <xf numFmtId="0" fontId="0" fillId="0" borderId="0" xfId="0"/>
    <xf numFmtId="0" fontId="44" fillId="10" borderId="51" xfId="8" applyFont="1" applyBorder="1" applyAlignment="1" applyProtection="1">
      <alignment horizontal="center"/>
      <protection hidden="1"/>
    </xf>
    <xf numFmtId="0" fontId="44" fillId="10" borderId="42" xfId="8" applyFont="1" applyBorder="1" applyAlignment="1" applyProtection="1">
      <alignment horizontal="center"/>
      <protection hidden="1"/>
    </xf>
    <xf numFmtId="0" fontId="67" fillId="10" borderId="68" xfId="8" applyFont="1" applyBorder="1" applyAlignment="1" applyProtection="1">
      <alignment horizontal="center"/>
      <protection hidden="1"/>
    </xf>
    <xf numFmtId="0" fontId="67" fillId="10" borderId="69" xfId="8" applyFont="1" applyBorder="1" applyAlignment="1" applyProtection="1">
      <alignment horizontal="center"/>
      <protection hidden="1"/>
    </xf>
    <xf numFmtId="0" fontId="0" fillId="0" borderId="5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" xfId="0" applyBorder="1" applyAlignment="1" applyProtection="1">
      <alignment horizontal="center"/>
      <protection locked="0"/>
    </xf>
    <xf numFmtId="0" fontId="0" fillId="0" borderId="60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64" fillId="0" borderId="51" xfId="0" applyFont="1" applyBorder="1" applyAlignment="1">
      <alignment horizontal="center"/>
    </xf>
    <xf numFmtId="0" fontId="64" fillId="0" borderId="42" xfId="0" applyFont="1" applyBorder="1" applyAlignment="1">
      <alignment horizontal="center"/>
    </xf>
    <xf numFmtId="0" fontId="64" fillId="0" borderId="43" xfId="0" applyFont="1" applyBorder="1" applyAlignment="1">
      <alignment horizontal="center"/>
    </xf>
    <xf numFmtId="9" fontId="49" fillId="0" borderId="44" xfId="11" applyFont="1" applyBorder="1" applyAlignment="1" applyProtection="1">
      <alignment horizontal="center" vertical="center"/>
      <protection locked="0"/>
    </xf>
    <xf numFmtId="9" fontId="49" fillId="0" borderId="63" xfId="11" applyFont="1" applyBorder="1" applyAlignment="1" applyProtection="1">
      <alignment horizontal="center" vertical="center"/>
      <protection locked="0"/>
    </xf>
    <xf numFmtId="0" fontId="1" fillId="3" borderId="35" xfId="4" applyBorder="1" applyAlignment="1" applyProtection="1">
      <alignment horizontal="center"/>
      <protection hidden="1"/>
    </xf>
    <xf numFmtId="0" fontId="1" fillId="3" borderId="57" xfId="4" applyBorder="1" applyAlignment="1" applyProtection="1">
      <alignment horizontal="center"/>
      <protection hidden="1"/>
    </xf>
    <xf numFmtId="0" fontId="0" fillId="3" borderId="58" xfId="4" applyFont="1" applyBorder="1" applyAlignment="1" applyProtection="1">
      <alignment horizontal="center"/>
      <protection hidden="1"/>
    </xf>
    <xf numFmtId="0" fontId="0" fillId="3" borderId="23" xfId="4" applyFont="1" applyBorder="1" applyAlignment="1" applyProtection="1">
      <alignment horizontal="center"/>
      <protection hidden="1"/>
    </xf>
    <xf numFmtId="0" fontId="0" fillId="3" borderId="35" xfId="4" applyFont="1" applyBorder="1" applyAlignment="1" applyProtection="1">
      <alignment horizontal="center"/>
      <protection hidden="1"/>
    </xf>
    <xf numFmtId="0" fontId="63" fillId="17" borderId="65" xfId="14" applyFont="1" applyBorder="1" applyAlignment="1" applyProtection="1">
      <alignment horizontal="center"/>
      <protection hidden="1"/>
    </xf>
    <xf numFmtId="0" fontId="63" fillId="17" borderId="21" xfId="14" applyFont="1" applyBorder="1" applyAlignment="1" applyProtection="1">
      <alignment horizontal="center"/>
      <protection hidden="1"/>
    </xf>
    <xf numFmtId="172" fontId="1" fillId="16" borderId="68" xfId="13" applyNumberFormat="1" applyBorder="1" applyAlignment="1" applyProtection="1">
      <alignment horizontal="center"/>
      <protection hidden="1"/>
    </xf>
    <xf numFmtId="172" fontId="1" fillId="16" borderId="69" xfId="13" applyNumberFormat="1" applyBorder="1" applyAlignment="1" applyProtection="1">
      <alignment horizontal="center"/>
      <protection hidden="1"/>
    </xf>
    <xf numFmtId="170" fontId="61" fillId="16" borderId="0" xfId="13" applyNumberFormat="1" applyFont="1" applyAlignment="1" applyProtection="1">
      <alignment horizontal="center"/>
      <protection locked="0" hidden="1"/>
    </xf>
    <xf numFmtId="10" fontId="44" fillId="18" borderId="45" xfId="15" applyNumberFormat="1" applyFont="1" applyBorder="1" applyAlignment="1" applyProtection="1">
      <alignment horizontal="center" vertical="center"/>
      <protection hidden="1"/>
    </xf>
    <xf numFmtId="10" fontId="44" fillId="18" borderId="52" xfId="15" applyNumberFormat="1" applyFont="1" applyBorder="1" applyAlignment="1" applyProtection="1">
      <alignment horizontal="center" vertical="center"/>
      <protection hidden="1"/>
    </xf>
    <xf numFmtId="10" fontId="44" fillId="18" borderId="61" xfId="15" applyNumberFormat="1" applyFont="1" applyBorder="1" applyAlignment="1" applyProtection="1">
      <alignment horizontal="center" vertical="center"/>
      <protection hidden="1"/>
    </xf>
    <xf numFmtId="10" fontId="44" fillId="18" borderId="46" xfId="15" applyNumberFormat="1" applyFont="1" applyBorder="1" applyAlignment="1" applyProtection="1">
      <alignment horizontal="center" vertical="center"/>
      <protection hidden="1"/>
    </xf>
    <xf numFmtId="10" fontId="44" fillId="18" borderId="53" xfId="15" applyNumberFormat="1" applyFont="1" applyBorder="1" applyAlignment="1" applyProtection="1">
      <alignment horizontal="center" vertical="center"/>
      <protection hidden="1"/>
    </xf>
    <xf numFmtId="10" fontId="44" fillId="18" borderId="62" xfId="15" applyNumberFormat="1" applyFont="1" applyBorder="1" applyAlignment="1" applyProtection="1">
      <alignment horizontal="center" vertical="center"/>
      <protection hidden="1"/>
    </xf>
    <xf numFmtId="0" fontId="62" fillId="18" borderId="47" xfId="15" applyFont="1" applyBorder="1" applyAlignment="1" applyProtection="1">
      <alignment horizontal="center" vertical="center"/>
      <protection hidden="1"/>
    </xf>
    <xf numFmtId="0" fontId="62" fillId="18" borderId="54" xfId="15" applyFont="1" applyBorder="1" applyAlignment="1" applyProtection="1">
      <alignment horizontal="center" vertical="center"/>
      <protection hidden="1"/>
    </xf>
    <xf numFmtId="0" fontId="62" fillId="18" borderId="16" xfId="15" applyFont="1" applyBorder="1" applyAlignment="1" applyProtection="1">
      <alignment horizontal="center" vertical="center"/>
      <protection hidden="1"/>
    </xf>
    <xf numFmtId="0" fontId="14" fillId="19" borderId="0" xfId="16" applyFont="1" applyBorder="1" applyAlignment="1" applyProtection="1">
      <alignment horizontal="center"/>
      <protection hidden="1"/>
    </xf>
    <xf numFmtId="0" fontId="14" fillId="19" borderId="54" xfId="16" applyFont="1" applyBorder="1" applyAlignment="1" applyProtection="1">
      <alignment horizontal="center"/>
      <protection hidden="1"/>
    </xf>
    <xf numFmtId="174" fontId="44" fillId="18" borderId="45" xfId="15" applyNumberFormat="1" applyFont="1" applyBorder="1" applyAlignment="1" applyProtection="1">
      <alignment horizontal="center" vertical="center"/>
      <protection hidden="1"/>
    </xf>
    <xf numFmtId="174" fontId="44" fillId="18" borderId="52" xfId="15" applyNumberFormat="1" applyFont="1" applyBorder="1" applyAlignment="1" applyProtection="1">
      <alignment horizontal="center" vertical="center"/>
      <protection hidden="1"/>
    </xf>
    <xf numFmtId="174" fontId="44" fillId="18" borderId="61" xfId="15" applyNumberFormat="1" applyFont="1" applyBorder="1" applyAlignment="1" applyProtection="1">
      <alignment horizontal="center" vertical="center"/>
      <protection hidden="1"/>
    </xf>
    <xf numFmtId="0" fontId="0" fillId="3" borderId="57" xfId="4" applyFont="1" applyBorder="1" applyAlignment="1" applyProtection="1">
      <alignment horizontal="center"/>
      <protection hidden="1"/>
    </xf>
    <xf numFmtId="0" fontId="63" fillId="17" borderId="71" xfId="14" applyFont="1" applyBorder="1" applyAlignment="1" applyProtection="1">
      <alignment horizontal="center"/>
      <protection hidden="1"/>
    </xf>
    <xf numFmtId="0" fontId="64" fillId="0" borderId="51" xfId="0" applyFont="1" applyBorder="1" applyAlignment="1" applyProtection="1">
      <alignment horizontal="center"/>
      <protection locked="0"/>
    </xf>
    <xf numFmtId="0" fontId="64" fillId="0" borderId="42" xfId="0" applyFont="1" applyBorder="1" applyAlignment="1" applyProtection="1">
      <alignment horizontal="center"/>
      <protection locked="0"/>
    </xf>
    <xf numFmtId="0" fontId="64" fillId="0" borderId="43" xfId="0" applyFont="1" applyBorder="1" applyAlignment="1" applyProtection="1">
      <alignment horizontal="center"/>
      <protection locked="0"/>
    </xf>
    <xf numFmtId="0" fontId="60" fillId="0" borderId="65" xfId="0" applyFont="1" applyBorder="1" applyAlignment="1" applyProtection="1">
      <alignment horizontal="center"/>
      <protection locked="0"/>
    </xf>
    <xf numFmtId="0" fontId="60" fillId="0" borderId="66" xfId="0" applyFont="1" applyBorder="1" applyAlignment="1" applyProtection="1">
      <alignment horizontal="center"/>
      <protection locked="0"/>
    </xf>
    <xf numFmtId="0" fontId="56" fillId="0" borderId="0" xfId="0" applyFont="1" applyProtection="1">
      <protection locked="0"/>
    </xf>
    <xf numFmtId="0" fontId="44" fillId="10" borderId="51" xfId="8" applyFont="1" applyBorder="1" applyAlignment="1" applyProtection="1">
      <alignment horizontal="center"/>
      <protection locked="0" hidden="1"/>
    </xf>
    <xf numFmtId="0" fontId="44" fillId="10" borderId="42" xfId="8" applyFont="1" applyBorder="1" applyAlignment="1" applyProtection="1">
      <alignment horizontal="center"/>
      <protection locked="0" hidden="1"/>
    </xf>
    <xf numFmtId="0" fontId="44" fillId="10" borderId="43" xfId="8" applyFont="1" applyBorder="1" applyAlignment="1" applyProtection="1">
      <alignment horizontal="center"/>
      <protection locked="0" hidden="1"/>
    </xf>
    <xf numFmtId="0" fontId="0" fillId="0" borderId="59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44" fillId="10" borderId="43" xfId="8" applyFont="1" applyBorder="1" applyAlignment="1" applyProtection="1">
      <alignment horizontal="center"/>
      <protection hidden="1"/>
    </xf>
    <xf numFmtId="0" fontId="14" fillId="19" borderId="16" xfId="16" applyFont="1" applyBorder="1" applyAlignment="1" applyProtection="1">
      <alignment horizontal="center"/>
      <protection hidden="1"/>
    </xf>
    <xf numFmtId="0" fontId="14" fillId="19" borderId="30" xfId="16" applyFont="1" applyBorder="1" applyAlignment="1" applyProtection="1">
      <alignment horizontal="center"/>
      <protection hidden="1"/>
    </xf>
    <xf numFmtId="174" fontId="44" fillId="18" borderId="46" xfId="15" applyNumberFormat="1" applyFont="1" applyBorder="1" applyAlignment="1" applyProtection="1">
      <alignment horizontal="center" vertical="center"/>
      <protection hidden="1"/>
    </xf>
    <xf numFmtId="174" fontId="44" fillId="18" borderId="53" xfId="15" applyNumberFormat="1" applyFont="1" applyBorder="1" applyAlignment="1" applyProtection="1">
      <alignment horizontal="center" vertical="center"/>
      <protection hidden="1"/>
    </xf>
    <xf numFmtId="174" fontId="44" fillId="18" borderId="62" xfId="15" applyNumberFormat="1" applyFont="1" applyBorder="1" applyAlignment="1" applyProtection="1">
      <alignment horizontal="center" vertical="center"/>
      <protection hidden="1"/>
    </xf>
    <xf numFmtId="0" fontId="14" fillId="18" borderId="47" xfId="15" applyFont="1" applyBorder="1" applyAlignment="1" applyProtection="1">
      <alignment horizontal="center" vertical="center"/>
      <protection hidden="1"/>
    </xf>
    <xf numFmtId="0" fontId="14" fillId="18" borderId="54" xfId="15" applyFont="1" applyBorder="1" applyAlignment="1" applyProtection="1">
      <alignment horizontal="center" vertical="center"/>
      <protection hidden="1"/>
    </xf>
    <xf numFmtId="0" fontId="14" fillId="18" borderId="16" xfId="15" applyFont="1" applyBorder="1" applyAlignment="1" applyProtection="1">
      <alignment horizontal="center" vertical="center"/>
      <protection hidden="1"/>
    </xf>
    <xf numFmtId="0" fontId="56" fillId="0" borderId="79" xfId="0" applyFont="1" applyBorder="1" applyAlignment="1" applyProtection="1">
      <alignment horizontal="center"/>
      <protection locked="0"/>
    </xf>
    <xf numFmtId="0" fontId="1" fillId="16" borderId="65" xfId="13" applyBorder="1" applyAlignment="1" applyProtection="1">
      <alignment horizontal="center"/>
      <protection hidden="1"/>
    </xf>
    <xf numFmtId="0" fontId="1" fillId="16" borderId="71" xfId="13" applyBorder="1" applyAlignment="1" applyProtection="1">
      <alignment horizontal="center"/>
      <protection hidden="1"/>
    </xf>
    <xf numFmtId="0" fontId="1" fillId="16" borderId="66" xfId="13" applyBorder="1" applyAlignment="1" applyProtection="1">
      <alignment horizontal="center"/>
      <protection hidden="1"/>
    </xf>
    <xf numFmtId="1" fontId="1" fillId="5" borderId="70" xfId="13" applyNumberFormat="1" applyFill="1" applyBorder="1" applyAlignment="1" applyProtection="1">
      <alignment horizontal="center"/>
      <protection locked="0" hidden="1"/>
    </xf>
    <xf numFmtId="0" fontId="1" fillId="3" borderId="58" xfId="4" applyBorder="1" applyAlignment="1" applyProtection="1">
      <alignment horizontal="center"/>
      <protection hidden="1"/>
    </xf>
    <xf numFmtId="0" fontId="1" fillId="3" borderId="78" xfId="4" applyBorder="1" applyAlignment="1" applyProtection="1">
      <alignment horizontal="center"/>
      <protection hidden="1"/>
    </xf>
    <xf numFmtId="10" fontId="44" fillId="18" borderId="51" xfId="15" applyNumberFormat="1" applyFont="1" applyBorder="1" applyAlignment="1" applyProtection="1">
      <alignment horizontal="center" vertical="center"/>
      <protection hidden="1"/>
    </xf>
    <xf numFmtId="10" fontId="44" fillId="18" borderId="59" xfId="15" applyNumberFormat="1" applyFont="1" applyBorder="1" applyAlignment="1" applyProtection="1">
      <alignment horizontal="center" vertical="center"/>
      <protection hidden="1"/>
    </xf>
    <xf numFmtId="10" fontId="44" fillId="18" borderId="6" xfId="15" applyNumberFormat="1" applyFont="1" applyBorder="1" applyAlignment="1" applyProtection="1">
      <alignment horizontal="center" vertical="center"/>
      <protection hidden="1"/>
    </xf>
    <xf numFmtId="10" fontId="44" fillId="18" borderId="77" xfId="15" applyNumberFormat="1" applyFont="1" applyBorder="1" applyAlignment="1" applyProtection="1">
      <alignment horizontal="center" vertical="center"/>
      <protection hidden="1"/>
    </xf>
    <xf numFmtId="0" fontId="44" fillId="18" borderId="44" xfId="15" applyFont="1" applyBorder="1" applyAlignment="1" applyProtection="1">
      <alignment horizontal="center" vertical="center" wrapText="1"/>
      <protection hidden="1"/>
    </xf>
    <xf numFmtId="0" fontId="44" fillId="18" borderId="75" xfId="15" applyFont="1" applyBorder="1" applyAlignment="1" applyProtection="1">
      <alignment horizontal="center" vertical="center" wrapText="1"/>
      <protection hidden="1"/>
    </xf>
    <xf numFmtId="0" fontId="44" fillId="18" borderId="63" xfId="15" applyFont="1" applyBorder="1" applyAlignment="1" applyProtection="1">
      <alignment horizontal="center" vertical="center" wrapText="1"/>
      <protection hidden="1"/>
    </xf>
    <xf numFmtId="171" fontId="1" fillId="16" borderId="38" xfId="13" applyNumberFormat="1" applyBorder="1" applyAlignment="1" applyProtection="1">
      <alignment horizontal="center" vertical="center"/>
      <protection hidden="1"/>
    </xf>
    <xf numFmtId="171" fontId="1" fillId="16" borderId="71" xfId="13" applyNumberFormat="1" applyBorder="1" applyAlignment="1" applyProtection="1">
      <alignment horizontal="center" vertical="center"/>
      <protection hidden="1"/>
    </xf>
    <xf numFmtId="176" fontId="1" fillId="16" borderId="68" xfId="13" applyNumberFormat="1" applyBorder="1" applyAlignment="1" applyProtection="1">
      <alignment horizontal="center"/>
      <protection hidden="1"/>
    </xf>
    <xf numFmtId="176" fontId="1" fillId="16" borderId="69" xfId="13" applyNumberFormat="1" applyBorder="1" applyAlignment="1" applyProtection="1">
      <alignment horizontal="center"/>
      <protection hidden="1"/>
    </xf>
    <xf numFmtId="0" fontId="4" fillId="3" borderId="58" xfId="4" applyFont="1" applyBorder="1" applyAlignment="1" applyProtection="1">
      <alignment horizontal="center"/>
      <protection hidden="1"/>
    </xf>
    <xf numFmtId="0" fontId="4" fillId="3" borderId="78" xfId="4" applyFont="1" applyBorder="1" applyAlignment="1" applyProtection="1">
      <alignment horizontal="center"/>
      <protection hidden="1"/>
    </xf>
    <xf numFmtId="0" fontId="4" fillId="3" borderId="57" xfId="4" applyFont="1" applyBorder="1" applyAlignment="1" applyProtection="1">
      <alignment horizontal="center"/>
      <protection hidden="1"/>
    </xf>
    <xf numFmtId="0" fontId="4" fillId="0" borderId="0" xfId="0" applyFont="1"/>
    <xf numFmtId="0" fontId="4" fillId="16" borderId="65" xfId="13" applyFont="1" applyBorder="1" applyAlignment="1" applyProtection="1">
      <alignment horizontal="center"/>
      <protection hidden="1"/>
    </xf>
    <xf numFmtId="0" fontId="4" fillId="16" borderId="71" xfId="13" applyFont="1" applyBorder="1" applyAlignment="1" applyProtection="1">
      <alignment horizontal="center"/>
      <protection hidden="1"/>
    </xf>
    <xf numFmtId="0" fontId="4" fillId="16" borderId="66" xfId="13" applyFont="1" applyBorder="1" applyAlignment="1" applyProtection="1">
      <alignment horizontal="center"/>
      <protection hidden="1"/>
    </xf>
    <xf numFmtId="177" fontId="0" fillId="0" borderId="0" xfId="0" applyNumberFormat="1"/>
  </cellXfs>
  <cellStyles count="17">
    <cellStyle name="20 % - Accent1" xfId="13" builtinId="30"/>
    <cellStyle name="40 % - Accent1" xfId="4" builtinId="31"/>
    <cellStyle name="60 % - Accent1" xfId="8" builtinId="32"/>
    <cellStyle name="60 % - Accent4" xfId="14" builtinId="44"/>
    <cellStyle name="60 % - Accent5" xfId="16" builtinId="48"/>
    <cellStyle name="Accent1" xfId="3" builtinId="29"/>
    <cellStyle name="Accent2" xfId="9" builtinId="33"/>
    <cellStyle name="Accent3" xfId="10" builtinId="37"/>
    <cellStyle name="Accent5" xfId="15" builtinId="45"/>
    <cellStyle name="Lien hypertexte" xfId="5" builtinId="8"/>
    <cellStyle name="Milliers" xfId="7" builtinId="3"/>
    <cellStyle name="Normal" xfId="0" builtinId="0"/>
    <cellStyle name="Normal 2" xfId="6"/>
    <cellStyle name="Pourcentage" xfId="11" builtinId="5"/>
    <cellStyle name="Titre" xfId="1" builtinId="15"/>
    <cellStyle name="Titre 1" xfId="2" builtinId="16"/>
    <cellStyle name="Titre 4" xfId="12" builtinId="19"/>
  </cellStyles>
  <dxfs count="42">
    <dxf>
      <numFmt numFmtId="2" formatCode="0.00"/>
    </dxf>
    <dxf>
      <numFmt numFmtId="2" formatCode="0.00"/>
    </dxf>
    <dxf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protection locked="1"/>
    </dxf>
    <dxf>
      <protection locked="1"/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b/>
        <i val="0"/>
        <color rgb="FF00B050"/>
      </font>
      <fill>
        <patternFill>
          <bgColor theme="8" tint="0.79998168889431442"/>
        </patternFill>
      </fill>
    </dxf>
    <dxf>
      <font>
        <b/>
        <i val="0"/>
        <color rgb="FFC00000"/>
      </font>
      <fill>
        <patternFill>
          <bgColor theme="4" tint="0.79998168889431442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alatino Linotype"/>
        <scheme val="none"/>
      </font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'003_002'!$O$2:$O$601</c:f>
              <c:numCache>
                <c:formatCode>General</c:formatCode>
                <c:ptCount val="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trendline>
            <c:trendlineType val="poly"/>
            <c:order val="2"/>
            <c:dispRSqr val="0"/>
            <c:dispEq val="1"/>
            <c:trendlineLbl>
              <c:numFmt formatCode="General" sourceLinked="0"/>
            </c:trendlineLbl>
          </c:trendline>
          <c:val>
            <c:numRef>
              <c:f>'003_002'!$P$2:$P$601</c:f>
              <c:numCache>
                <c:formatCode>General</c:formatCode>
                <c:ptCount val="60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42</c:v>
                </c:pt>
                <c:pt idx="37">
                  <c:v>43</c:v>
                </c:pt>
                <c:pt idx="38">
                  <c:v>44</c:v>
                </c:pt>
                <c:pt idx="39">
                  <c:v>45</c:v>
                </c:pt>
                <c:pt idx="40">
                  <c:v>46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54</c:v>
                </c:pt>
                <c:pt idx="47">
                  <c:v>55</c:v>
                </c:pt>
                <c:pt idx="48">
                  <c:v>56</c:v>
                </c:pt>
                <c:pt idx="49">
                  <c:v>57</c:v>
                </c:pt>
                <c:pt idx="50">
                  <c:v>58</c:v>
                </c:pt>
                <c:pt idx="51">
                  <c:v>60</c:v>
                </c:pt>
                <c:pt idx="52">
                  <c:v>61</c:v>
                </c:pt>
                <c:pt idx="53">
                  <c:v>62</c:v>
                </c:pt>
                <c:pt idx="54">
                  <c:v>63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70</c:v>
                </c:pt>
                <c:pt idx="60">
                  <c:v>71</c:v>
                </c:pt>
                <c:pt idx="61">
                  <c:v>72</c:v>
                </c:pt>
                <c:pt idx="62">
                  <c:v>74</c:v>
                </c:pt>
                <c:pt idx="63">
                  <c:v>75</c:v>
                </c:pt>
                <c:pt idx="64">
                  <c:v>76</c:v>
                </c:pt>
                <c:pt idx="65">
                  <c:v>77</c:v>
                </c:pt>
                <c:pt idx="66">
                  <c:v>79</c:v>
                </c:pt>
                <c:pt idx="67">
                  <c:v>80</c:v>
                </c:pt>
                <c:pt idx="68">
                  <c:v>81</c:v>
                </c:pt>
                <c:pt idx="69">
                  <c:v>83</c:v>
                </c:pt>
                <c:pt idx="70">
                  <c:v>84</c:v>
                </c:pt>
                <c:pt idx="71">
                  <c:v>85</c:v>
                </c:pt>
                <c:pt idx="72">
                  <c:v>87</c:v>
                </c:pt>
                <c:pt idx="73">
                  <c:v>88</c:v>
                </c:pt>
                <c:pt idx="74">
                  <c:v>89</c:v>
                </c:pt>
                <c:pt idx="75">
                  <c:v>91</c:v>
                </c:pt>
                <c:pt idx="76">
                  <c:v>92</c:v>
                </c:pt>
                <c:pt idx="77">
                  <c:v>93</c:v>
                </c:pt>
                <c:pt idx="78">
                  <c:v>95</c:v>
                </c:pt>
                <c:pt idx="79">
                  <c:v>96</c:v>
                </c:pt>
                <c:pt idx="80">
                  <c:v>97</c:v>
                </c:pt>
                <c:pt idx="81">
                  <c:v>99</c:v>
                </c:pt>
                <c:pt idx="82">
                  <c:v>100</c:v>
                </c:pt>
                <c:pt idx="83">
                  <c:v>101</c:v>
                </c:pt>
                <c:pt idx="84">
                  <c:v>103</c:v>
                </c:pt>
                <c:pt idx="85">
                  <c:v>104</c:v>
                </c:pt>
                <c:pt idx="86">
                  <c:v>105</c:v>
                </c:pt>
                <c:pt idx="87">
                  <c:v>107</c:v>
                </c:pt>
                <c:pt idx="88">
                  <c:v>108</c:v>
                </c:pt>
                <c:pt idx="89">
                  <c:v>110</c:v>
                </c:pt>
                <c:pt idx="90">
                  <c:v>111</c:v>
                </c:pt>
                <c:pt idx="91">
                  <c:v>112</c:v>
                </c:pt>
                <c:pt idx="92">
                  <c:v>114</c:v>
                </c:pt>
                <c:pt idx="93">
                  <c:v>115</c:v>
                </c:pt>
                <c:pt idx="94">
                  <c:v>117</c:v>
                </c:pt>
                <c:pt idx="95">
                  <c:v>118</c:v>
                </c:pt>
                <c:pt idx="96">
                  <c:v>119</c:v>
                </c:pt>
                <c:pt idx="97">
                  <c:v>121</c:v>
                </c:pt>
                <c:pt idx="98">
                  <c:v>122</c:v>
                </c:pt>
                <c:pt idx="99">
                  <c:v>124</c:v>
                </c:pt>
                <c:pt idx="100">
                  <c:v>125</c:v>
                </c:pt>
                <c:pt idx="101">
                  <c:v>127</c:v>
                </c:pt>
                <c:pt idx="102">
                  <c:v>128</c:v>
                </c:pt>
                <c:pt idx="103">
                  <c:v>129</c:v>
                </c:pt>
                <c:pt idx="104">
                  <c:v>131</c:v>
                </c:pt>
                <c:pt idx="105">
                  <c:v>132</c:v>
                </c:pt>
                <c:pt idx="106">
                  <c:v>134</c:v>
                </c:pt>
                <c:pt idx="107">
                  <c:v>135</c:v>
                </c:pt>
                <c:pt idx="108">
                  <c:v>137</c:v>
                </c:pt>
                <c:pt idx="109">
                  <c:v>138</c:v>
                </c:pt>
                <c:pt idx="110">
                  <c:v>140</c:v>
                </c:pt>
                <c:pt idx="111">
                  <c:v>141</c:v>
                </c:pt>
                <c:pt idx="112">
                  <c:v>143</c:v>
                </c:pt>
                <c:pt idx="113">
                  <c:v>144</c:v>
                </c:pt>
                <c:pt idx="114">
                  <c:v>146</c:v>
                </c:pt>
                <c:pt idx="115">
                  <c:v>147</c:v>
                </c:pt>
                <c:pt idx="116">
                  <c:v>149</c:v>
                </c:pt>
                <c:pt idx="117">
                  <c:v>150</c:v>
                </c:pt>
                <c:pt idx="118">
                  <c:v>152</c:v>
                </c:pt>
                <c:pt idx="119">
                  <c:v>153</c:v>
                </c:pt>
                <c:pt idx="120">
                  <c:v>155</c:v>
                </c:pt>
                <c:pt idx="121">
                  <c:v>156</c:v>
                </c:pt>
                <c:pt idx="122">
                  <c:v>158</c:v>
                </c:pt>
                <c:pt idx="123">
                  <c:v>159</c:v>
                </c:pt>
                <c:pt idx="124">
                  <c:v>161</c:v>
                </c:pt>
                <c:pt idx="125">
                  <c:v>162</c:v>
                </c:pt>
                <c:pt idx="126">
                  <c:v>164</c:v>
                </c:pt>
                <c:pt idx="127">
                  <c:v>165</c:v>
                </c:pt>
                <c:pt idx="128">
                  <c:v>167</c:v>
                </c:pt>
                <c:pt idx="129">
                  <c:v>168</c:v>
                </c:pt>
                <c:pt idx="130">
                  <c:v>170</c:v>
                </c:pt>
                <c:pt idx="131">
                  <c:v>172</c:v>
                </c:pt>
                <c:pt idx="132">
                  <c:v>173</c:v>
                </c:pt>
                <c:pt idx="133">
                  <c:v>175</c:v>
                </c:pt>
                <c:pt idx="134">
                  <c:v>176</c:v>
                </c:pt>
                <c:pt idx="135">
                  <c:v>178</c:v>
                </c:pt>
                <c:pt idx="136">
                  <c:v>179</c:v>
                </c:pt>
                <c:pt idx="137">
                  <c:v>181</c:v>
                </c:pt>
                <c:pt idx="138">
                  <c:v>183</c:v>
                </c:pt>
                <c:pt idx="139">
                  <c:v>184</c:v>
                </c:pt>
                <c:pt idx="140">
                  <c:v>186</c:v>
                </c:pt>
                <c:pt idx="141">
                  <c:v>187</c:v>
                </c:pt>
                <c:pt idx="142">
                  <c:v>189</c:v>
                </c:pt>
                <c:pt idx="143">
                  <c:v>191</c:v>
                </c:pt>
                <c:pt idx="144">
                  <c:v>192</c:v>
                </c:pt>
                <c:pt idx="145">
                  <c:v>194</c:v>
                </c:pt>
                <c:pt idx="146">
                  <c:v>195</c:v>
                </c:pt>
                <c:pt idx="147">
                  <c:v>197</c:v>
                </c:pt>
                <c:pt idx="148">
                  <c:v>199</c:v>
                </c:pt>
                <c:pt idx="149">
                  <c:v>200</c:v>
                </c:pt>
                <c:pt idx="150">
                  <c:v>202</c:v>
                </c:pt>
                <c:pt idx="151">
                  <c:v>204</c:v>
                </c:pt>
                <c:pt idx="152">
                  <c:v>205</c:v>
                </c:pt>
                <c:pt idx="153">
                  <c:v>207</c:v>
                </c:pt>
                <c:pt idx="154">
                  <c:v>208</c:v>
                </c:pt>
                <c:pt idx="155">
                  <c:v>210</c:v>
                </c:pt>
                <c:pt idx="156">
                  <c:v>212</c:v>
                </c:pt>
                <c:pt idx="157">
                  <c:v>213</c:v>
                </c:pt>
                <c:pt idx="158">
                  <c:v>215</c:v>
                </c:pt>
                <c:pt idx="159">
                  <c:v>217</c:v>
                </c:pt>
                <c:pt idx="160">
                  <c:v>218</c:v>
                </c:pt>
                <c:pt idx="161">
                  <c:v>220</c:v>
                </c:pt>
                <c:pt idx="162">
                  <c:v>222</c:v>
                </c:pt>
                <c:pt idx="163">
                  <c:v>223</c:v>
                </c:pt>
                <c:pt idx="164">
                  <c:v>225</c:v>
                </c:pt>
                <c:pt idx="165">
                  <c:v>227</c:v>
                </c:pt>
                <c:pt idx="166">
                  <c:v>229</c:v>
                </c:pt>
                <c:pt idx="167">
                  <c:v>230</c:v>
                </c:pt>
                <c:pt idx="168">
                  <c:v>232</c:v>
                </c:pt>
                <c:pt idx="169">
                  <c:v>234</c:v>
                </c:pt>
                <c:pt idx="170">
                  <c:v>235</c:v>
                </c:pt>
                <c:pt idx="171">
                  <c:v>237</c:v>
                </c:pt>
                <c:pt idx="172">
                  <c:v>239</c:v>
                </c:pt>
                <c:pt idx="173">
                  <c:v>241</c:v>
                </c:pt>
                <c:pt idx="174">
                  <c:v>242</c:v>
                </c:pt>
                <c:pt idx="175">
                  <c:v>244</c:v>
                </c:pt>
                <c:pt idx="176">
                  <c:v>246</c:v>
                </c:pt>
                <c:pt idx="177">
                  <c:v>247</c:v>
                </c:pt>
                <c:pt idx="178">
                  <c:v>249</c:v>
                </c:pt>
                <c:pt idx="179">
                  <c:v>251</c:v>
                </c:pt>
                <c:pt idx="180">
                  <c:v>253</c:v>
                </c:pt>
                <c:pt idx="181">
                  <c:v>254</c:v>
                </c:pt>
                <c:pt idx="182">
                  <c:v>256</c:v>
                </c:pt>
                <c:pt idx="183">
                  <c:v>258</c:v>
                </c:pt>
                <c:pt idx="184">
                  <c:v>260</c:v>
                </c:pt>
                <c:pt idx="185">
                  <c:v>262</c:v>
                </c:pt>
                <c:pt idx="186">
                  <c:v>263</c:v>
                </c:pt>
                <c:pt idx="187">
                  <c:v>265</c:v>
                </c:pt>
                <c:pt idx="188">
                  <c:v>267</c:v>
                </c:pt>
                <c:pt idx="189">
                  <c:v>269</c:v>
                </c:pt>
                <c:pt idx="190">
                  <c:v>270</c:v>
                </c:pt>
                <c:pt idx="191">
                  <c:v>272</c:v>
                </c:pt>
                <c:pt idx="192">
                  <c:v>274</c:v>
                </c:pt>
                <c:pt idx="193">
                  <c:v>276</c:v>
                </c:pt>
                <c:pt idx="194">
                  <c:v>278</c:v>
                </c:pt>
                <c:pt idx="195">
                  <c:v>279</c:v>
                </c:pt>
                <c:pt idx="196">
                  <c:v>281</c:v>
                </c:pt>
                <c:pt idx="197">
                  <c:v>283</c:v>
                </c:pt>
                <c:pt idx="198">
                  <c:v>285</c:v>
                </c:pt>
                <c:pt idx="199">
                  <c:v>287</c:v>
                </c:pt>
                <c:pt idx="200">
                  <c:v>289</c:v>
                </c:pt>
                <c:pt idx="201">
                  <c:v>290</c:v>
                </c:pt>
                <c:pt idx="202">
                  <c:v>292</c:v>
                </c:pt>
                <c:pt idx="203">
                  <c:v>294</c:v>
                </c:pt>
                <c:pt idx="204">
                  <c:v>296</c:v>
                </c:pt>
                <c:pt idx="205">
                  <c:v>298</c:v>
                </c:pt>
                <c:pt idx="206">
                  <c:v>300</c:v>
                </c:pt>
                <c:pt idx="207">
                  <c:v>302</c:v>
                </c:pt>
                <c:pt idx="208">
                  <c:v>303</c:v>
                </c:pt>
                <c:pt idx="209">
                  <c:v>305</c:v>
                </c:pt>
                <c:pt idx="210">
                  <c:v>307</c:v>
                </c:pt>
                <c:pt idx="211">
                  <c:v>309</c:v>
                </c:pt>
                <c:pt idx="212">
                  <c:v>311</c:v>
                </c:pt>
                <c:pt idx="213">
                  <c:v>313</c:v>
                </c:pt>
                <c:pt idx="214">
                  <c:v>315</c:v>
                </c:pt>
                <c:pt idx="215">
                  <c:v>317</c:v>
                </c:pt>
                <c:pt idx="216">
                  <c:v>318</c:v>
                </c:pt>
                <c:pt idx="217">
                  <c:v>320</c:v>
                </c:pt>
                <c:pt idx="218">
                  <c:v>322</c:v>
                </c:pt>
                <c:pt idx="219">
                  <c:v>324</c:v>
                </c:pt>
                <c:pt idx="220">
                  <c:v>326</c:v>
                </c:pt>
                <c:pt idx="221">
                  <c:v>328</c:v>
                </c:pt>
                <c:pt idx="222">
                  <c:v>330</c:v>
                </c:pt>
                <c:pt idx="223">
                  <c:v>332</c:v>
                </c:pt>
                <c:pt idx="224">
                  <c:v>334</c:v>
                </c:pt>
                <c:pt idx="225">
                  <c:v>336</c:v>
                </c:pt>
                <c:pt idx="226">
                  <c:v>338</c:v>
                </c:pt>
                <c:pt idx="227">
                  <c:v>340</c:v>
                </c:pt>
                <c:pt idx="228">
                  <c:v>341</c:v>
                </c:pt>
                <c:pt idx="229">
                  <c:v>343</c:v>
                </c:pt>
                <c:pt idx="230">
                  <c:v>345</c:v>
                </c:pt>
                <c:pt idx="231">
                  <c:v>347</c:v>
                </c:pt>
                <c:pt idx="232">
                  <c:v>349</c:v>
                </c:pt>
                <c:pt idx="233">
                  <c:v>351</c:v>
                </c:pt>
                <c:pt idx="234">
                  <c:v>353</c:v>
                </c:pt>
                <c:pt idx="235">
                  <c:v>355</c:v>
                </c:pt>
                <c:pt idx="236">
                  <c:v>357</c:v>
                </c:pt>
                <c:pt idx="237">
                  <c:v>359</c:v>
                </c:pt>
                <c:pt idx="238">
                  <c:v>361</c:v>
                </c:pt>
                <c:pt idx="239">
                  <c:v>363</c:v>
                </c:pt>
                <c:pt idx="240">
                  <c:v>365</c:v>
                </c:pt>
                <c:pt idx="241">
                  <c:v>367</c:v>
                </c:pt>
                <c:pt idx="242">
                  <c:v>369</c:v>
                </c:pt>
                <c:pt idx="243">
                  <c:v>371</c:v>
                </c:pt>
                <c:pt idx="244">
                  <c:v>373</c:v>
                </c:pt>
                <c:pt idx="245">
                  <c:v>375</c:v>
                </c:pt>
                <c:pt idx="246">
                  <c:v>377</c:v>
                </c:pt>
                <c:pt idx="247">
                  <c:v>379</c:v>
                </c:pt>
                <c:pt idx="248">
                  <c:v>381</c:v>
                </c:pt>
                <c:pt idx="249">
                  <c:v>383</c:v>
                </c:pt>
                <c:pt idx="250">
                  <c:v>385</c:v>
                </c:pt>
                <c:pt idx="251">
                  <c:v>387</c:v>
                </c:pt>
                <c:pt idx="252">
                  <c:v>389</c:v>
                </c:pt>
                <c:pt idx="253">
                  <c:v>391</c:v>
                </c:pt>
                <c:pt idx="254">
                  <c:v>393</c:v>
                </c:pt>
                <c:pt idx="255">
                  <c:v>395</c:v>
                </c:pt>
                <c:pt idx="256">
                  <c:v>398</c:v>
                </c:pt>
                <c:pt idx="257">
                  <c:v>400</c:v>
                </c:pt>
                <c:pt idx="258">
                  <c:v>402</c:v>
                </c:pt>
                <c:pt idx="259">
                  <c:v>404</c:v>
                </c:pt>
                <c:pt idx="260">
                  <c:v>406</c:v>
                </c:pt>
                <c:pt idx="261">
                  <c:v>408</c:v>
                </c:pt>
                <c:pt idx="262">
                  <c:v>410</c:v>
                </c:pt>
                <c:pt idx="263">
                  <c:v>412</c:v>
                </c:pt>
                <c:pt idx="264">
                  <c:v>414</c:v>
                </c:pt>
                <c:pt idx="265">
                  <c:v>416</c:v>
                </c:pt>
                <c:pt idx="266">
                  <c:v>418</c:v>
                </c:pt>
                <c:pt idx="267">
                  <c:v>420</c:v>
                </c:pt>
                <c:pt idx="268">
                  <c:v>423</c:v>
                </c:pt>
                <c:pt idx="269">
                  <c:v>425</c:v>
                </c:pt>
                <c:pt idx="270">
                  <c:v>427</c:v>
                </c:pt>
                <c:pt idx="271">
                  <c:v>429</c:v>
                </c:pt>
                <c:pt idx="272">
                  <c:v>431</c:v>
                </c:pt>
                <c:pt idx="273">
                  <c:v>433</c:v>
                </c:pt>
                <c:pt idx="274">
                  <c:v>435</c:v>
                </c:pt>
                <c:pt idx="275">
                  <c:v>437</c:v>
                </c:pt>
                <c:pt idx="276">
                  <c:v>440</c:v>
                </c:pt>
                <c:pt idx="277">
                  <c:v>442</c:v>
                </c:pt>
                <c:pt idx="278">
                  <c:v>444</c:v>
                </c:pt>
                <c:pt idx="279">
                  <c:v>446</c:v>
                </c:pt>
                <c:pt idx="280">
                  <c:v>448</c:v>
                </c:pt>
                <c:pt idx="281">
                  <c:v>450</c:v>
                </c:pt>
                <c:pt idx="282">
                  <c:v>452</c:v>
                </c:pt>
                <c:pt idx="283">
                  <c:v>455</c:v>
                </c:pt>
                <c:pt idx="284">
                  <c:v>457</c:v>
                </c:pt>
                <c:pt idx="285">
                  <c:v>459</c:v>
                </c:pt>
                <c:pt idx="286">
                  <c:v>461</c:v>
                </c:pt>
                <c:pt idx="287">
                  <c:v>463</c:v>
                </c:pt>
                <c:pt idx="288">
                  <c:v>465</c:v>
                </c:pt>
                <c:pt idx="289">
                  <c:v>468</c:v>
                </c:pt>
                <c:pt idx="290">
                  <c:v>470</c:v>
                </c:pt>
                <c:pt idx="291">
                  <c:v>472</c:v>
                </c:pt>
                <c:pt idx="292">
                  <c:v>474</c:v>
                </c:pt>
                <c:pt idx="293">
                  <c:v>476</c:v>
                </c:pt>
                <c:pt idx="294">
                  <c:v>479</c:v>
                </c:pt>
                <c:pt idx="295">
                  <c:v>481</c:v>
                </c:pt>
                <c:pt idx="296">
                  <c:v>483</c:v>
                </c:pt>
                <c:pt idx="297">
                  <c:v>485</c:v>
                </c:pt>
                <c:pt idx="298">
                  <c:v>488</c:v>
                </c:pt>
                <c:pt idx="299">
                  <c:v>490</c:v>
                </c:pt>
                <c:pt idx="300">
                  <c:v>492</c:v>
                </c:pt>
                <c:pt idx="301">
                  <c:v>494</c:v>
                </c:pt>
                <c:pt idx="302">
                  <c:v>496</c:v>
                </c:pt>
                <c:pt idx="303">
                  <c:v>499</c:v>
                </c:pt>
                <c:pt idx="304">
                  <c:v>501</c:v>
                </c:pt>
                <c:pt idx="305">
                  <c:v>503</c:v>
                </c:pt>
                <c:pt idx="306">
                  <c:v>505</c:v>
                </c:pt>
                <c:pt idx="307">
                  <c:v>508</c:v>
                </c:pt>
                <c:pt idx="308">
                  <c:v>510</c:v>
                </c:pt>
                <c:pt idx="309">
                  <c:v>512</c:v>
                </c:pt>
                <c:pt idx="310">
                  <c:v>515</c:v>
                </c:pt>
                <c:pt idx="311">
                  <c:v>517</c:v>
                </c:pt>
                <c:pt idx="312">
                  <c:v>519</c:v>
                </c:pt>
                <c:pt idx="313">
                  <c:v>521</c:v>
                </c:pt>
                <c:pt idx="314">
                  <c:v>524</c:v>
                </c:pt>
                <c:pt idx="315">
                  <c:v>526</c:v>
                </c:pt>
                <c:pt idx="316">
                  <c:v>528</c:v>
                </c:pt>
                <c:pt idx="317">
                  <c:v>531</c:v>
                </c:pt>
                <c:pt idx="318">
                  <c:v>533</c:v>
                </c:pt>
                <c:pt idx="319">
                  <c:v>535</c:v>
                </c:pt>
                <c:pt idx="320">
                  <c:v>537</c:v>
                </c:pt>
                <c:pt idx="321">
                  <c:v>540</c:v>
                </c:pt>
                <c:pt idx="322">
                  <c:v>542</c:v>
                </c:pt>
                <c:pt idx="323">
                  <c:v>544</c:v>
                </c:pt>
                <c:pt idx="324">
                  <c:v>547</c:v>
                </c:pt>
                <c:pt idx="325">
                  <c:v>549</c:v>
                </c:pt>
                <c:pt idx="326">
                  <c:v>551</c:v>
                </c:pt>
                <c:pt idx="327">
                  <c:v>554</c:v>
                </c:pt>
                <c:pt idx="328">
                  <c:v>556</c:v>
                </c:pt>
                <c:pt idx="329">
                  <c:v>558</c:v>
                </c:pt>
                <c:pt idx="330">
                  <c:v>561</c:v>
                </c:pt>
                <c:pt idx="331">
                  <c:v>563</c:v>
                </c:pt>
                <c:pt idx="332">
                  <c:v>566</c:v>
                </c:pt>
                <c:pt idx="333">
                  <c:v>568</c:v>
                </c:pt>
                <c:pt idx="334">
                  <c:v>570</c:v>
                </c:pt>
                <c:pt idx="335">
                  <c:v>573</c:v>
                </c:pt>
                <c:pt idx="336">
                  <c:v>575</c:v>
                </c:pt>
                <c:pt idx="337">
                  <c:v>577</c:v>
                </c:pt>
                <c:pt idx="338">
                  <c:v>580</c:v>
                </c:pt>
                <c:pt idx="339">
                  <c:v>582</c:v>
                </c:pt>
                <c:pt idx="340">
                  <c:v>585</c:v>
                </c:pt>
                <c:pt idx="341">
                  <c:v>587</c:v>
                </c:pt>
                <c:pt idx="342">
                  <c:v>589</c:v>
                </c:pt>
                <c:pt idx="343">
                  <c:v>592</c:v>
                </c:pt>
                <c:pt idx="344">
                  <c:v>594</c:v>
                </c:pt>
                <c:pt idx="345">
                  <c:v>597</c:v>
                </c:pt>
                <c:pt idx="346">
                  <c:v>599</c:v>
                </c:pt>
                <c:pt idx="347">
                  <c:v>601</c:v>
                </c:pt>
                <c:pt idx="348">
                  <c:v>604</c:v>
                </c:pt>
                <c:pt idx="349">
                  <c:v>606</c:v>
                </c:pt>
                <c:pt idx="350">
                  <c:v>609</c:v>
                </c:pt>
                <c:pt idx="351">
                  <c:v>611</c:v>
                </c:pt>
                <c:pt idx="352">
                  <c:v>614</c:v>
                </c:pt>
                <c:pt idx="353">
                  <c:v>616</c:v>
                </c:pt>
                <c:pt idx="354">
                  <c:v>618</c:v>
                </c:pt>
                <c:pt idx="355">
                  <c:v>621</c:v>
                </c:pt>
                <c:pt idx="356">
                  <c:v>623</c:v>
                </c:pt>
                <c:pt idx="357">
                  <c:v>626</c:v>
                </c:pt>
                <c:pt idx="358">
                  <c:v>628</c:v>
                </c:pt>
                <c:pt idx="359">
                  <c:v>631</c:v>
                </c:pt>
                <c:pt idx="360">
                  <c:v>633</c:v>
                </c:pt>
                <c:pt idx="361">
                  <c:v>636</c:v>
                </c:pt>
                <c:pt idx="362">
                  <c:v>638</c:v>
                </c:pt>
                <c:pt idx="363">
                  <c:v>641</c:v>
                </c:pt>
                <c:pt idx="364">
                  <c:v>643</c:v>
                </c:pt>
                <c:pt idx="365">
                  <c:v>646</c:v>
                </c:pt>
                <c:pt idx="366">
                  <c:v>648</c:v>
                </c:pt>
                <c:pt idx="367">
                  <c:v>651</c:v>
                </c:pt>
                <c:pt idx="368">
                  <c:v>653</c:v>
                </c:pt>
                <c:pt idx="369">
                  <c:v>656</c:v>
                </c:pt>
                <c:pt idx="370">
                  <c:v>658</c:v>
                </c:pt>
                <c:pt idx="371">
                  <c:v>661</c:v>
                </c:pt>
                <c:pt idx="372">
                  <c:v>663</c:v>
                </c:pt>
                <c:pt idx="373">
                  <c:v>666</c:v>
                </c:pt>
                <c:pt idx="374">
                  <c:v>668</c:v>
                </c:pt>
                <c:pt idx="375">
                  <c:v>671</c:v>
                </c:pt>
                <c:pt idx="376">
                  <c:v>673</c:v>
                </c:pt>
                <c:pt idx="377">
                  <c:v>676</c:v>
                </c:pt>
                <c:pt idx="378">
                  <c:v>678</c:v>
                </c:pt>
                <c:pt idx="379">
                  <c:v>681</c:v>
                </c:pt>
                <c:pt idx="380">
                  <c:v>683</c:v>
                </c:pt>
                <c:pt idx="381">
                  <c:v>686</c:v>
                </c:pt>
                <c:pt idx="382">
                  <c:v>689</c:v>
                </c:pt>
                <c:pt idx="383">
                  <c:v>691</c:v>
                </c:pt>
                <c:pt idx="384">
                  <c:v>694</c:v>
                </c:pt>
                <c:pt idx="385">
                  <c:v>696</c:v>
                </c:pt>
                <c:pt idx="386">
                  <c:v>699</c:v>
                </c:pt>
                <c:pt idx="387">
                  <c:v>701</c:v>
                </c:pt>
                <c:pt idx="388">
                  <c:v>704</c:v>
                </c:pt>
                <c:pt idx="389">
                  <c:v>707</c:v>
                </c:pt>
                <c:pt idx="390">
                  <c:v>709</c:v>
                </c:pt>
                <c:pt idx="391">
                  <c:v>712</c:v>
                </c:pt>
                <c:pt idx="392">
                  <c:v>714</c:v>
                </c:pt>
                <c:pt idx="393">
                  <c:v>717</c:v>
                </c:pt>
                <c:pt idx="394">
                  <c:v>720</c:v>
                </c:pt>
                <c:pt idx="395">
                  <c:v>722</c:v>
                </c:pt>
                <c:pt idx="396">
                  <c:v>725</c:v>
                </c:pt>
                <c:pt idx="397">
                  <c:v>727</c:v>
                </c:pt>
                <c:pt idx="398">
                  <c:v>730</c:v>
                </c:pt>
                <c:pt idx="399">
                  <c:v>733</c:v>
                </c:pt>
                <c:pt idx="400">
                  <c:v>735</c:v>
                </c:pt>
                <c:pt idx="401">
                  <c:v>738</c:v>
                </c:pt>
                <c:pt idx="402">
                  <c:v>741</c:v>
                </c:pt>
                <c:pt idx="403">
                  <c:v>743</c:v>
                </c:pt>
                <c:pt idx="404">
                  <c:v>746</c:v>
                </c:pt>
                <c:pt idx="405">
                  <c:v>749</c:v>
                </c:pt>
                <c:pt idx="406">
                  <c:v>751</c:v>
                </c:pt>
                <c:pt idx="407">
                  <c:v>754</c:v>
                </c:pt>
                <c:pt idx="408">
                  <c:v>757</c:v>
                </c:pt>
                <c:pt idx="409">
                  <c:v>759</c:v>
                </c:pt>
                <c:pt idx="410">
                  <c:v>762</c:v>
                </c:pt>
                <c:pt idx="411">
                  <c:v>765</c:v>
                </c:pt>
                <c:pt idx="412">
                  <c:v>767</c:v>
                </c:pt>
                <c:pt idx="413">
                  <c:v>770</c:v>
                </c:pt>
                <c:pt idx="414">
                  <c:v>773</c:v>
                </c:pt>
                <c:pt idx="415">
                  <c:v>775</c:v>
                </c:pt>
                <c:pt idx="416">
                  <c:v>778</c:v>
                </c:pt>
                <c:pt idx="417">
                  <c:v>781</c:v>
                </c:pt>
                <c:pt idx="418">
                  <c:v>783</c:v>
                </c:pt>
                <c:pt idx="419">
                  <c:v>786</c:v>
                </c:pt>
                <c:pt idx="420">
                  <c:v>789</c:v>
                </c:pt>
                <c:pt idx="421">
                  <c:v>792</c:v>
                </c:pt>
                <c:pt idx="422">
                  <c:v>794</c:v>
                </c:pt>
                <c:pt idx="423">
                  <c:v>797</c:v>
                </c:pt>
                <c:pt idx="424">
                  <c:v>800</c:v>
                </c:pt>
                <c:pt idx="425">
                  <c:v>802</c:v>
                </c:pt>
                <c:pt idx="426">
                  <c:v>805</c:v>
                </c:pt>
                <c:pt idx="427">
                  <c:v>808</c:v>
                </c:pt>
                <c:pt idx="428">
                  <c:v>811</c:v>
                </c:pt>
                <c:pt idx="429">
                  <c:v>813</c:v>
                </c:pt>
                <c:pt idx="430">
                  <c:v>816</c:v>
                </c:pt>
                <c:pt idx="431">
                  <c:v>819</c:v>
                </c:pt>
                <c:pt idx="432">
                  <c:v>822</c:v>
                </c:pt>
                <c:pt idx="433">
                  <c:v>824</c:v>
                </c:pt>
                <c:pt idx="434">
                  <c:v>827</c:v>
                </c:pt>
                <c:pt idx="435">
                  <c:v>830</c:v>
                </c:pt>
                <c:pt idx="436">
                  <c:v>833</c:v>
                </c:pt>
                <c:pt idx="437">
                  <c:v>836</c:v>
                </c:pt>
                <c:pt idx="438">
                  <c:v>838</c:v>
                </c:pt>
                <c:pt idx="439">
                  <c:v>841</c:v>
                </c:pt>
                <c:pt idx="440">
                  <c:v>844</c:v>
                </c:pt>
                <c:pt idx="441">
                  <c:v>847</c:v>
                </c:pt>
                <c:pt idx="442">
                  <c:v>850</c:v>
                </c:pt>
                <c:pt idx="443">
                  <c:v>852</c:v>
                </c:pt>
                <c:pt idx="444">
                  <c:v>855</c:v>
                </c:pt>
                <c:pt idx="445">
                  <c:v>858</c:v>
                </c:pt>
                <c:pt idx="446">
                  <c:v>861</c:v>
                </c:pt>
                <c:pt idx="447">
                  <c:v>864</c:v>
                </c:pt>
                <c:pt idx="448">
                  <c:v>866</c:v>
                </c:pt>
                <c:pt idx="449">
                  <c:v>869</c:v>
                </c:pt>
                <c:pt idx="450">
                  <c:v>872</c:v>
                </c:pt>
                <c:pt idx="451">
                  <c:v>875</c:v>
                </c:pt>
                <c:pt idx="452">
                  <c:v>878</c:v>
                </c:pt>
                <c:pt idx="453">
                  <c:v>881</c:v>
                </c:pt>
                <c:pt idx="454">
                  <c:v>883</c:v>
                </c:pt>
                <c:pt idx="455">
                  <c:v>886</c:v>
                </c:pt>
                <c:pt idx="456">
                  <c:v>889</c:v>
                </c:pt>
                <c:pt idx="457">
                  <c:v>892</c:v>
                </c:pt>
                <c:pt idx="458">
                  <c:v>895</c:v>
                </c:pt>
                <c:pt idx="459">
                  <c:v>898</c:v>
                </c:pt>
                <c:pt idx="460">
                  <c:v>901</c:v>
                </c:pt>
                <c:pt idx="461">
                  <c:v>903</c:v>
                </c:pt>
                <c:pt idx="462">
                  <c:v>906</c:v>
                </c:pt>
                <c:pt idx="463">
                  <c:v>909</c:v>
                </c:pt>
                <c:pt idx="464">
                  <c:v>912</c:v>
                </c:pt>
                <c:pt idx="465">
                  <c:v>915</c:v>
                </c:pt>
                <c:pt idx="466">
                  <c:v>918</c:v>
                </c:pt>
                <c:pt idx="467">
                  <c:v>921</c:v>
                </c:pt>
                <c:pt idx="468">
                  <c:v>924</c:v>
                </c:pt>
                <c:pt idx="469">
                  <c:v>927</c:v>
                </c:pt>
                <c:pt idx="470">
                  <c:v>930</c:v>
                </c:pt>
                <c:pt idx="471">
                  <c:v>932</c:v>
                </c:pt>
                <c:pt idx="472">
                  <c:v>935</c:v>
                </c:pt>
                <c:pt idx="473">
                  <c:v>938</c:v>
                </c:pt>
                <c:pt idx="474">
                  <c:v>941</c:v>
                </c:pt>
                <c:pt idx="475">
                  <c:v>944</c:v>
                </c:pt>
                <c:pt idx="476">
                  <c:v>947</c:v>
                </c:pt>
                <c:pt idx="477">
                  <c:v>950</c:v>
                </c:pt>
                <c:pt idx="478">
                  <c:v>953</c:v>
                </c:pt>
                <c:pt idx="479">
                  <c:v>956</c:v>
                </c:pt>
                <c:pt idx="480">
                  <c:v>959</c:v>
                </c:pt>
                <c:pt idx="481">
                  <c:v>962</c:v>
                </c:pt>
                <c:pt idx="482">
                  <c:v>965</c:v>
                </c:pt>
                <c:pt idx="483">
                  <c:v>968</c:v>
                </c:pt>
                <c:pt idx="484">
                  <c:v>971</c:v>
                </c:pt>
                <c:pt idx="485">
                  <c:v>974</c:v>
                </c:pt>
                <c:pt idx="486">
                  <c:v>977</c:v>
                </c:pt>
                <c:pt idx="487">
                  <c:v>980</c:v>
                </c:pt>
                <c:pt idx="488">
                  <c:v>983</c:v>
                </c:pt>
                <c:pt idx="489">
                  <c:v>986</c:v>
                </c:pt>
                <c:pt idx="490">
                  <c:v>989</c:v>
                </c:pt>
                <c:pt idx="491">
                  <c:v>992</c:v>
                </c:pt>
                <c:pt idx="492">
                  <c:v>995</c:v>
                </c:pt>
                <c:pt idx="493">
                  <c:v>998</c:v>
                </c:pt>
                <c:pt idx="494">
                  <c:v>1001</c:v>
                </c:pt>
                <c:pt idx="495">
                  <c:v>1004</c:v>
                </c:pt>
                <c:pt idx="496">
                  <c:v>1007</c:v>
                </c:pt>
                <c:pt idx="497">
                  <c:v>1010</c:v>
                </c:pt>
                <c:pt idx="498">
                  <c:v>1013</c:v>
                </c:pt>
                <c:pt idx="499">
                  <c:v>1016</c:v>
                </c:pt>
                <c:pt idx="500">
                  <c:v>1019</c:v>
                </c:pt>
                <c:pt idx="501">
                  <c:v>1022</c:v>
                </c:pt>
                <c:pt idx="502">
                  <c:v>1025</c:v>
                </c:pt>
                <c:pt idx="503">
                  <c:v>1028</c:v>
                </c:pt>
                <c:pt idx="504">
                  <c:v>1031</c:v>
                </c:pt>
                <c:pt idx="505">
                  <c:v>1034</c:v>
                </c:pt>
                <c:pt idx="506">
                  <c:v>1037</c:v>
                </c:pt>
                <c:pt idx="507">
                  <c:v>1040</c:v>
                </c:pt>
                <c:pt idx="508">
                  <c:v>1043</c:v>
                </c:pt>
                <c:pt idx="509">
                  <c:v>1046</c:v>
                </c:pt>
                <c:pt idx="510">
                  <c:v>1049</c:v>
                </c:pt>
                <c:pt idx="511">
                  <c:v>1052</c:v>
                </c:pt>
                <c:pt idx="512">
                  <c:v>1055</c:v>
                </c:pt>
                <c:pt idx="513">
                  <c:v>1059</c:v>
                </c:pt>
                <c:pt idx="514">
                  <c:v>1062</c:v>
                </c:pt>
                <c:pt idx="515">
                  <c:v>1065</c:v>
                </c:pt>
                <c:pt idx="516">
                  <c:v>1068</c:v>
                </c:pt>
                <c:pt idx="517">
                  <c:v>1071</c:v>
                </c:pt>
                <c:pt idx="518">
                  <c:v>1074</c:v>
                </c:pt>
                <c:pt idx="519">
                  <c:v>1077</c:v>
                </c:pt>
                <c:pt idx="520">
                  <c:v>1080</c:v>
                </c:pt>
                <c:pt idx="521">
                  <c:v>1083</c:v>
                </c:pt>
                <c:pt idx="522">
                  <c:v>1086</c:v>
                </c:pt>
                <c:pt idx="523">
                  <c:v>1090</c:v>
                </c:pt>
                <c:pt idx="524">
                  <c:v>1093</c:v>
                </c:pt>
                <c:pt idx="525">
                  <c:v>1096</c:v>
                </c:pt>
                <c:pt idx="526">
                  <c:v>1099</c:v>
                </c:pt>
                <c:pt idx="527">
                  <c:v>1102</c:v>
                </c:pt>
                <c:pt idx="528">
                  <c:v>1105</c:v>
                </c:pt>
                <c:pt idx="529">
                  <c:v>1108</c:v>
                </c:pt>
                <c:pt idx="530">
                  <c:v>1112</c:v>
                </c:pt>
                <c:pt idx="531">
                  <c:v>1115</c:v>
                </c:pt>
                <c:pt idx="532">
                  <c:v>1118</c:v>
                </c:pt>
                <c:pt idx="533">
                  <c:v>1121</c:v>
                </c:pt>
                <c:pt idx="534">
                  <c:v>1124</c:v>
                </c:pt>
                <c:pt idx="535">
                  <c:v>1127</c:v>
                </c:pt>
                <c:pt idx="536">
                  <c:v>1131</c:v>
                </c:pt>
                <c:pt idx="537">
                  <c:v>1134</c:v>
                </c:pt>
                <c:pt idx="538">
                  <c:v>1137</c:v>
                </c:pt>
                <c:pt idx="539">
                  <c:v>1140</c:v>
                </c:pt>
                <c:pt idx="540">
                  <c:v>1143</c:v>
                </c:pt>
                <c:pt idx="541">
                  <c:v>1147</c:v>
                </c:pt>
                <c:pt idx="542">
                  <c:v>1150</c:v>
                </c:pt>
                <c:pt idx="543">
                  <c:v>1153</c:v>
                </c:pt>
                <c:pt idx="544">
                  <c:v>1156</c:v>
                </c:pt>
                <c:pt idx="545">
                  <c:v>1159</c:v>
                </c:pt>
                <c:pt idx="546">
                  <c:v>1163</c:v>
                </c:pt>
                <c:pt idx="547">
                  <c:v>1166</c:v>
                </c:pt>
                <c:pt idx="548">
                  <c:v>1169</c:v>
                </c:pt>
                <c:pt idx="549">
                  <c:v>1172</c:v>
                </c:pt>
                <c:pt idx="550">
                  <c:v>1175</c:v>
                </c:pt>
                <c:pt idx="551">
                  <c:v>1179</c:v>
                </c:pt>
                <c:pt idx="552">
                  <c:v>1182</c:v>
                </c:pt>
                <c:pt idx="553">
                  <c:v>1185</c:v>
                </c:pt>
                <c:pt idx="554">
                  <c:v>1188</c:v>
                </c:pt>
                <c:pt idx="555">
                  <c:v>1192</c:v>
                </c:pt>
                <c:pt idx="556">
                  <c:v>1195</c:v>
                </c:pt>
                <c:pt idx="557">
                  <c:v>1198</c:v>
                </c:pt>
                <c:pt idx="558">
                  <c:v>1201</c:v>
                </c:pt>
                <c:pt idx="559">
                  <c:v>1205</c:v>
                </c:pt>
                <c:pt idx="560">
                  <c:v>1208</c:v>
                </c:pt>
                <c:pt idx="561">
                  <c:v>1211</c:v>
                </c:pt>
                <c:pt idx="562">
                  <c:v>1215</c:v>
                </c:pt>
                <c:pt idx="563">
                  <c:v>1218</c:v>
                </c:pt>
                <c:pt idx="564">
                  <c:v>1221</c:v>
                </c:pt>
                <c:pt idx="565">
                  <c:v>1224</c:v>
                </c:pt>
                <c:pt idx="566">
                  <c:v>1228</c:v>
                </c:pt>
                <c:pt idx="567">
                  <c:v>1231</c:v>
                </c:pt>
                <c:pt idx="568">
                  <c:v>1234</c:v>
                </c:pt>
                <c:pt idx="569">
                  <c:v>1238</c:v>
                </c:pt>
                <c:pt idx="570">
                  <c:v>1241</c:v>
                </c:pt>
                <c:pt idx="571">
                  <c:v>1244</c:v>
                </c:pt>
                <c:pt idx="572">
                  <c:v>1248</c:v>
                </c:pt>
                <c:pt idx="573">
                  <c:v>1251</c:v>
                </c:pt>
                <c:pt idx="574">
                  <c:v>1254</c:v>
                </c:pt>
                <c:pt idx="575">
                  <c:v>1258</c:v>
                </c:pt>
                <c:pt idx="576">
                  <c:v>1261</c:v>
                </c:pt>
                <c:pt idx="577">
                  <c:v>1264</c:v>
                </c:pt>
                <c:pt idx="578">
                  <c:v>1268</c:v>
                </c:pt>
                <c:pt idx="579">
                  <c:v>1271</c:v>
                </c:pt>
                <c:pt idx="580">
                  <c:v>1274</c:v>
                </c:pt>
                <c:pt idx="581">
                  <c:v>1278</c:v>
                </c:pt>
                <c:pt idx="582">
                  <c:v>1281</c:v>
                </c:pt>
                <c:pt idx="583">
                  <c:v>1284</c:v>
                </c:pt>
                <c:pt idx="584">
                  <c:v>1288</c:v>
                </c:pt>
                <c:pt idx="585">
                  <c:v>1291</c:v>
                </c:pt>
                <c:pt idx="586">
                  <c:v>1294</c:v>
                </c:pt>
                <c:pt idx="587">
                  <c:v>1298</c:v>
                </c:pt>
                <c:pt idx="588">
                  <c:v>1301</c:v>
                </c:pt>
                <c:pt idx="589">
                  <c:v>1305</c:v>
                </c:pt>
                <c:pt idx="590">
                  <c:v>1308</c:v>
                </c:pt>
                <c:pt idx="591">
                  <c:v>1311</c:v>
                </c:pt>
                <c:pt idx="592">
                  <c:v>1315</c:v>
                </c:pt>
                <c:pt idx="593">
                  <c:v>1318</c:v>
                </c:pt>
                <c:pt idx="594">
                  <c:v>1322</c:v>
                </c:pt>
                <c:pt idx="595">
                  <c:v>1325</c:v>
                </c:pt>
                <c:pt idx="596">
                  <c:v>1328</c:v>
                </c:pt>
                <c:pt idx="597">
                  <c:v>1332</c:v>
                </c:pt>
                <c:pt idx="598">
                  <c:v>1335</c:v>
                </c:pt>
                <c:pt idx="599">
                  <c:v>1339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900928"/>
        <c:axId val="111988736"/>
      </c:lineChart>
      <c:catAx>
        <c:axId val="111900928"/>
        <c:scaling>
          <c:orientation val="minMax"/>
        </c:scaling>
        <c:delete val="0"/>
        <c:axPos val="b"/>
        <c:majorTickMark val="out"/>
        <c:minorTickMark val="none"/>
        <c:tickLblPos val="nextTo"/>
        <c:crossAx val="111988736"/>
        <c:crosses val="autoZero"/>
        <c:auto val="1"/>
        <c:lblAlgn val="ctr"/>
        <c:lblOffset val="100"/>
        <c:noMultiLvlLbl val="0"/>
      </c:catAx>
      <c:valAx>
        <c:axId val="111988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19009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138544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5</xdr:row>
          <xdr:rowOff>171450</xdr:rowOff>
        </xdr:from>
        <xdr:to>
          <xdr:col>4</xdr:col>
          <xdr:colOff>57150</xdr:colOff>
          <xdr:row>7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Choix Vé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3</xdr:row>
          <xdr:rowOff>19050</xdr:rowOff>
        </xdr:from>
        <xdr:to>
          <xdr:col>4</xdr:col>
          <xdr:colOff>85725</xdr:colOff>
          <xdr:row>5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Estimation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</xdr:colOff>
          <xdr:row>3</xdr:row>
          <xdr:rowOff>19050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Estimation Usinage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3</xdr:row>
          <xdr:rowOff>9525</xdr:rowOff>
        </xdr:from>
        <xdr:to>
          <xdr:col>8</xdr:col>
          <xdr:colOff>504825</xdr:colOff>
          <xdr:row>5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Chanfrein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3</xdr:row>
          <xdr:rowOff>9525</xdr:rowOff>
        </xdr:from>
        <xdr:to>
          <xdr:col>10</xdr:col>
          <xdr:colOff>733425</xdr:colOff>
          <xdr:row>5</xdr:row>
          <xdr:rowOff>9525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Aptitude Galvanisation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5</xdr:row>
          <xdr:rowOff>152400</xdr:rowOff>
        </xdr:from>
        <xdr:to>
          <xdr:col>10</xdr:col>
          <xdr:colOff>733425</xdr:colOff>
          <xdr:row>7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Coef de Nakamura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714375</xdr:colOff>
          <xdr:row>8</xdr:row>
          <xdr:rowOff>114300</xdr:rowOff>
        </xdr:from>
        <xdr:to>
          <xdr:col>10</xdr:col>
          <xdr:colOff>714375</xdr:colOff>
          <xdr:row>10</xdr:row>
          <xdr:rowOff>114300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Equivalent Carbone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276225</xdr:colOff>
          <xdr:row>3</xdr:row>
          <xdr:rowOff>28575</xdr:rowOff>
        </xdr:from>
        <xdr:to>
          <xdr:col>13</xdr:col>
          <xdr:colOff>276225</xdr:colOff>
          <xdr:row>5</xdr:row>
          <xdr:rowOff>28575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Tube / Rond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5</xdr:row>
          <xdr:rowOff>161925</xdr:rowOff>
        </xdr:from>
        <xdr:to>
          <xdr:col>13</xdr:col>
          <xdr:colOff>285750</xdr:colOff>
          <xdr:row>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Profilé Rect.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8</xdr:row>
          <xdr:rowOff>104775</xdr:rowOff>
        </xdr:from>
        <xdr:to>
          <xdr:col>13</xdr:col>
          <xdr:colOff>285750</xdr:colOff>
          <xdr:row>10</xdr:row>
          <xdr:rowOff>104775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Temps Sciage Profilé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0</xdr:colOff>
          <xdr:row>5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Disque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171450</xdr:rowOff>
        </xdr:from>
        <xdr:to>
          <xdr:col>2</xdr:col>
          <xdr:colOff>0</xdr:colOff>
          <xdr:row>7</xdr:row>
          <xdr:rowOff>171450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Plaque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9525</xdr:rowOff>
        </xdr:from>
        <xdr:to>
          <xdr:col>2</xdr:col>
          <xdr:colOff>0</xdr:colOff>
          <xdr:row>11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Rectangle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123825</xdr:rowOff>
        </xdr:from>
        <xdr:to>
          <xdr:col>2</xdr:col>
          <xdr:colOff>0</xdr:colOff>
          <xdr:row>15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Isocèle.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257175</xdr:colOff>
          <xdr:row>6</xdr:row>
          <xdr:rowOff>0</xdr:rowOff>
        </xdr:from>
        <xdr:to>
          <xdr:col>6</xdr:col>
          <xdr:colOff>257175</xdr:colOff>
          <xdr:row>8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Estim. Bras Taraudage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295275</xdr:colOff>
          <xdr:row>11</xdr:row>
          <xdr:rowOff>66675</xdr:rowOff>
        </xdr:from>
        <xdr:to>
          <xdr:col>13</xdr:col>
          <xdr:colOff>295275</xdr:colOff>
          <xdr:row>13</xdr:row>
          <xdr:rowOff>66675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Développé de Profilé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695325</xdr:colOff>
          <xdr:row>44</xdr:row>
          <xdr:rowOff>57150</xdr:rowOff>
        </xdr:from>
        <xdr:to>
          <xdr:col>21</xdr:col>
          <xdr:colOff>695325</xdr:colOff>
          <xdr:row>46</xdr:row>
          <xdr:rowOff>57150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Update DB Path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11868</xdr:colOff>
      <xdr:row>0</xdr:row>
      <xdr:rowOff>519544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571500</xdr:rowOff>
        </xdr:from>
        <xdr:to>
          <xdr:col>0</xdr:col>
          <xdr:colOff>1171575</xdr:colOff>
          <xdr:row>1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1</xdr:row>
      <xdr:rowOff>103908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400050</xdr:rowOff>
        </xdr:from>
        <xdr:to>
          <xdr:col>1</xdr:col>
          <xdr:colOff>1152525</xdr:colOff>
          <xdr:row>4</xdr:row>
          <xdr:rowOff>0</xdr:rowOff>
        </xdr:to>
        <xdr:sp macro="" textlink="">
          <xdr:nvSpPr>
            <xdr:cNvPr id="15372" name="Button 1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Nouveau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85725</xdr:rowOff>
        </xdr:from>
        <xdr:to>
          <xdr:col>1</xdr:col>
          <xdr:colOff>1171575</xdr:colOff>
          <xdr:row>2</xdr:row>
          <xdr:rowOff>333375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109537</xdr:colOff>
      <xdr:row>16</xdr:row>
      <xdr:rowOff>28575</xdr:rowOff>
    </xdr:from>
    <xdr:to>
      <xdr:col>14</xdr:col>
      <xdr:colOff>109537</xdr:colOff>
      <xdr:row>30</xdr:row>
      <xdr:rowOff>104775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133350</xdr:rowOff>
        </xdr:from>
        <xdr:to>
          <xdr:col>1</xdr:col>
          <xdr:colOff>419100</xdr:colOff>
          <xdr:row>3</xdr:row>
          <xdr:rowOff>238125</xdr:rowOff>
        </xdr:to>
        <xdr:sp macro="" textlink="">
          <xdr:nvSpPr>
            <xdr:cNvPr id="23569" name="Button 17" hidden="1">
              <a:extLst>
                <a:ext uri="{63B3BB69-23CF-44E3-9099-C40C66FF867C}">
                  <a14:compatExt spid="_x0000_s23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Nouveau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1</xdr:row>
      <xdr:rowOff>243319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257175</xdr:rowOff>
        </xdr:from>
        <xdr:to>
          <xdr:col>1</xdr:col>
          <xdr:colOff>419100</xdr:colOff>
          <xdr:row>2</xdr:row>
          <xdr:rowOff>76200</xdr:rowOff>
        </xdr:to>
        <xdr:sp macro="" textlink="">
          <xdr:nvSpPr>
            <xdr:cNvPr id="23592" name="Button 40" hidden="1">
              <a:extLst>
                <a:ext uri="{63B3BB69-23CF-44E3-9099-C40C66FF867C}">
                  <a14:compatExt spid="_x0000_s23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66675</xdr:rowOff>
        </xdr:from>
        <xdr:to>
          <xdr:col>1</xdr:col>
          <xdr:colOff>409575</xdr:colOff>
          <xdr:row>5</xdr:row>
          <xdr:rowOff>171450</xdr:rowOff>
        </xdr:to>
        <xdr:sp macro="" textlink="">
          <xdr:nvSpPr>
            <xdr:cNvPr id="23593" name="Button 41" hidden="1">
              <a:extLst>
                <a:ext uri="{63B3BB69-23CF-44E3-9099-C40C66FF867C}">
                  <a14:compatExt spid="_x0000_s23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Outillage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2</xdr:row>
      <xdr:rowOff>52819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85725</xdr:rowOff>
        </xdr:from>
        <xdr:to>
          <xdr:col>1</xdr:col>
          <xdr:colOff>1171575</xdr:colOff>
          <xdr:row>3</xdr:row>
          <xdr:rowOff>133350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180975</xdr:colOff>
      <xdr:row>97</xdr:row>
      <xdr:rowOff>152400</xdr:rowOff>
    </xdr:from>
    <xdr:to>
      <xdr:col>8</xdr:col>
      <xdr:colOff>190499</xdr:colOff>
      <xdr:row>105</xdr:row>
      <xdr:rowOff>161924</xdr:rowOff>
    </xdr:to>
    <xdr:sp macro="" textlink="">
      <xdr:nvSpPr>
        <xdr:cNvPr id="9" name="Triangle rectangle 8"/>
        <xdr:cNvSpPr/>
      </xdr:nvSpPr>
      <xdr:spPr>
        <a:xfrm>
          <a:off x="6543675" y="19507200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142874</xdr:colOff>
      <xdr:row>106</xdr:row>
      <xdr:rowOff>85724</xdr:rowOff>
    </xdr:from>
    <xdr:to>
      <xdr:col>8</xdr:col>
      <xdr:colOff>114299</xdr:colOff>
      <xdr:row>108</xdr:row>
      <xdr:rowOff>76199</xdr:rowOff>
    </xdr:to>
    <xdr:sp macro="" textlink="">
      <xdr:nvSpPr>
        <xdr:cNvPr id="10" name="ZoneTexte 9"/>
        <xdr:cNvSpPr txBox="1"/>
      </xdr:nvSpPr>
      <xdr:spPr>
        <a:xfrm>
          <a:off x="6505574" y="21955124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5</xdr:col>
      <xdr:colOff>514350</xdr:colOff>
      <xdr:row>99</xdr:row>
      <xdr:rowOff>28574</xdr:rowOff>
    </xdr:from>
    <xdr:to>
      <xdr:col>6</xdr:col>
      <xdr:colOff>123825</xdr:colOff>
      <xdr:row>104</xdr:row>
      <xdr:rowOff>171449</xdr:rowOff>
    </xdr:to>
    <xdr:sp macro="" textlink="">
      <xdr:nvSpPr>
        <xdr:cNvPr id="11" name="ZoneTexte 10"/>
        <xdr:cNvSpPr txBox="1"/>
      </xdr:nvSpPr>
      <xdr:spPr>
        <a:xfrm rot="16200000">
          <a:off x="5448300" y="20440649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7</xdr:col>
      <xdr:colOff>523873</xdr:colOff>
      <xdr:row>104</xdr:row>
      <xdr:rowOff>190500</xdr:rowOff>
    </xdr:from>
    <xdr:to>
      <xdr:col>7</xdr:col>
      <xdr:colOff>666749</xdr:colOff>
      <xdr:row>105</xdr:row>
      <xdr:rowOff>133350</xdr:rowOff>
    </xdr:to>
    <xdr:sp macro="" textlink="">
      <xdr:nvSpPr>
        <xdr:cNvPr id="12" name="ZoneTexte 11"/>
        <xdr:cNvSpPr txBox="1"/>
      </xdr:nvSpPr>
      <xdr:spPr>
        <a:xfrm>
          <a:off x="7648573" y="21497925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6</xdr:col>
      <xdr:colOff>200024</xdr:colOff>
      <xdr:row>99</xdr:row>
      <xdr:rowOff>104774</xdr:rowOff>
    </xdr:from>
    <xdr:to>
      <xdr:col>6</xdr:col>
      <xdr:colOff>352424</xdr:colOff>
      <xdr:row>100</xdr:row>
      <xdr:rowOff>38099</xdr:rowOff>
    </xdr:to>
    <xdr:sp macro="" textlink="">
      <xdr:nvSpPr>
        <xdr:cNvPr id="13" name="ZoneTexte 12"/>
        <xdr:cNvSpPr txBox="1"/>
      </xdr:nvSpPr>
      <xdr:spPr>
        <a:xfrm>
          <a:off x="6562724" y="19850099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19050</xdr:rowOff>
        </xdr:from>
        <xdr:to>
          <xdr:col>1</xdr:col>
          <xdr:colOff>1171575</xdr:colOff>
          <xdr:row>5</xdr:row>
          <xdr:rowOff>257175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Longueur/Largeur  -&gt;Angles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99</xdr:row>
          <xdr:rowOff>19050</xdr:rowOff>
        </xdr:from>
        <xdr:to>
          <xdr:col>1</xdr:col>
          <xdr:colOff>1171575</xdr:colOff>
          <xdr:row>100</xdr:row>
          <xdr:rowOff>180975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897693</xdr:colOff>
      <xdr:row>2</xdr:row>
      <xdr:rowOff>90919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66675</xdr:rowOff>
        </xdr:from>
        <xdr:to>
          <xdr:col>1</xdr:col>
          <xdr:colOff>752475</xdr:colOff>
          <xdr:row>4</xdr:row>
          <xdr:rowOff>123825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164268</xdr:colOff>
      <xdr:row>1</xdr:row>
      <xdr:rowOff>205219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171450</xdr:rowOff>
        </xdr:from>
        <xdr:to>
          <xdr:col>1</xdr:col>
          <xdr:colOff>9525</xdr:colOff>
          <xdr:row>2</xdr:row>
          <xdr:rowOff>238125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249993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66675</xdr:rowOff>
        </xdr:from>
        <xdr:to>
          <xdr:col>1</xdr:col>
          <xdr:colOff>95250</xdr:colOff>
          <xdr:row>3</xdr:row>
          <xdr:rowOff>190500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114300</xdr:rowOff>
        </xdr:from>
        <xdr:to>
          <xdr:col>0</xdr:col>
          <xdr:colOff>1181100</xdr:colOff>
          <xdr:row>3</xdr:row>
          <xdr:rowOff>209550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590549</xdr:colOff>
      <xdr:row>2</xdr:row>
      <xdr:rowOff>9525</xdr:rowOff>
    </xdr:from>
    <xdr:to>
      <xdr:col>10</xdr:col>
      <xdr:colOff>438149</xdr:colOff>
      <xdr:row>5</xdr:row>
      <xdr:rowOff>247650</xdr:rowOff>
    </xdr:to>
    <xdr:sp macro="" textlink="">
      <xdr:nvSpPr>
        <xdr:cNvPr id="2" name="AutoShape 2"/>
        <xdr:cNvSpPr>
          <a:spLocks noChangeArrowheads="1"/>
        </xdr:cNvSpPr>
      </xdr:nvSpPr>
      <xdr:spPr bwMode="auto">
        <a:xfrm>
          <a:off x="6496049" y="723900"/>
          <a:ext cx="1819275" cy="1047750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9</xdr:row>
      <xdr:rowOff>76199</xdr:rowOff>
    </xdr:from>
    <xdr:to>
      <xdr:col>10</xdr:col>
      <xdr:colOff>333375</xdr:colOff>
      <xdr:row>9</xdr:row>
      <xdr:rowOff>234652</xdr:rowOff>
    </xdr:to>
    <xdr:sp macro="" textlink="">
      <xdr:nvSpPr>
        <xdr:cNvPr id="3" name="AutoShape 3"/>
        <xdr:cNvSpPr>
          <a:spLocks noChangeArrowheads="1"/>
        </xdr:cNvSpPr>
      </xdr:nvSpPr>
      <xdr:spPr bwMode="auto">
        <a:xfrm>
          <a:off x="6515100" y="2247899"/>
          <a:ext cx="1695450" cy="158453"/>
        </a:xfrm>
        <a:prstGeom prst="leftRightArrow">
          <a:avLst>
            <a:gd name="adj1" fmla="val 50000"/>
            <a:gd name="adj2" fmla="val 214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590550</xdr:colOff>
      <xdr:row>2</xdr:row>
      <xdr:rowOff>66675</xdr:rowOff>
    </xdr:from>
    <xdr:to>
      <xdr:col>10</xdr:col>
      <xdr:colOff>723900</xdr:colOff>
      <xdr:row>5</xdr:row>
      <xdr:rowOff>295275</xdr:rowOff>
    </xdr:to>
    <xdr:sp macro="" textlink="">
      <xdr:nvSpPr>
        <xdr:cNvPr id="4" name="AutoShape 4"/>
        <xdr:cNvSpPr>
          <a:spLocks noChangeArrowheads="1"/>
        </xdr:cNvSpPr>
      </xdr:nvSpPr>
      <xdr:spPr bwMode="auto">
        <a:xfrm>
          <a:off x="8467725" y="781050"/>
          <a:ext cx="133350" cy="1038225"/>
        </a:xfrm>
        <a:prstGeom prst="upDownArrow">
          <a:avLst>
            <a:gd name="adj1" fmla="val 50000"/>
            <a:gd name="adj2" fmla="val 155714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752475</xdr:colOff>
      <xdr:row>3</xdr:row>
      <xdr:rowOff>180975</xdr:rowOff>
    </xdr:from>
    <xdr:to>
      <xdr:col>11</xdr:col>
      <xdr:colOff>333375</xdr:colOff>
      <xdr:row>4</xdr:row>
      <xdr:rowOff>104775</xdr:rowOff>
    </xdr:to>
    <xdr:sp macro="" textlink="">
      <xdr:nvSpPr>
        <xdr:cNvPr id="5" name="WordArt 6"/>
        <xdr:cNvSpPr>
          <a:spLocks noChangeArrowheads="1" noChangeShapeType="1" noTextEdit="1"/>
        </xdr:cNvSpPr>
      </xdr:nvSpPr>
      <xdr:spPr bwMode="auto">
        <a:xfrm>
          <a:off x="8629650" y="1181100"/>
          <a:ext cx="342900" cy="2476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Y</a:t>
          </a:r>
        </a:p>
      </xdr:txBody>
    </xdr:sp>
    <xdr:clientData/>
  </xdr:twoCellAnchor>
  <xdr:twoCellAnchor>
    <xdr:from>
      <xdr:col>8</xdr:col>
      <xdr:colOff>685800</xdr:colOff>
      <xdr:row>6</xdr:row>
      <xdr:rowOff>28575</xdr:rowOff>
    </xdr:from>
    <xdr:to>
      <xdr:col>9</xdr:col>
      <xdr:colOff>342900</xdr:colOff>
      <xdr:row>8</xdr:row>
      <xdr:rowOff>85725</xdr:rowOff>
    </xdr:to>
    <xdr:sp macro="" textlink="">
      <xdr:nvSpPr>
        <xdr:cNvPr id="6" name="WordArt 7"/>
        <xdr:cNvSpPr>
          <a:spLocks noChangeArrowheads="1" noChangeShapeType="1" noTextEdit="1"/>
        </xdr:cNvSpPr>
      </xdr:nvSpPr>
      <xdr:spPr bwMode="auto">
        <a:xfrm>
          <a:off x="7181850" y="1876425"/>
          <a:ext cx="352425" cy="2857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X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24244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0</xdr:col>
          <xdr:colOff>1171575</xdr:colOff>
          <xdr:row>3</xdr:row>
          <xdr:rowOff>95250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</xdr:row>
          <xdr:rowOff>0</xdr:rowOff>
        </xdr:from>
        <xdr:to>
          <xdr:col>1</xdr:col>
          <xdr:colOff>438150</xdr:colOff>
          <xdr:row>7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</xdr:row>
          <xdr:rowOff>180975</xdr:rowOff>
        </xdr:from>
        <xdr:to>
          <xdr:col>1</xdr:col>
          <xdr:colOff>438150</xdr:colOff>
          <xdr:row>5</xdr:row>
          <xdr:rowOff>257175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9525</xdr:rowOff>
        </xdr:from>
        <xdr:to>
          <xdr:col>1</xdr:col>
          <xdr:colOff>438150</xdr:colOff>
          <xdr:row>4</xdr:row>
          <xdr:rowOff>9525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562227</xdr:colOff>
      <xdr:row>2</xdr:row>
      <xdr:rowOff>129019</xdr:rowOff>
    </xdr:to>
    <xdr:pic macro="[0]!ShowHome"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8873" cy="512342"/>
        </a:xfrm>
        <a:prstGeom prst="rect">
          <a:avLst/>
        </a:prstGeom>
      </xdr:spPr>
    </xdr:pic>
    <xdr:clientData/>
  </xdr:twoCellAnchor>
  <xdr:twoCellAnchor>
    <xdr:from>
      <xdr:col>1</xdr:col>
      <xdr:colOff>529082</xdr:colOff>
      <xdr:row>21</xdr:row>
      <xdr:rowOff>48768</xdr:rowOff>
    </xdr:from>
    <xdr:to>
      <xdr:col>1</xdr:col>
      <xdr:colOff>529082</xdr:colOff>
      <xdr:row>25</xdr:row>
      <xdr:rowOff>133350</xdr:rowOff>
    </xdr:to>
    <xdr:cxnSp macro="">
      <xdr:nvCxnSpPr>
        <xdr:cNvPr id="5548" name="Connecteur droit 5547"/>
        <xdr:cNvCxnSpPr/>
      </xdr:nvCxnSpPr>
      <xdr:spPr>
        <a:xfrm>
          <a:off x="1291082" y="5344668"/>
          <a:ext cx="0" cy="846582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389382</xdr:colOff>
      <xdr:row>21</xdr:row>
      <xdr:rowOff>48768</xdr:rowOff>
    </xdr:from>
    <xdr:to>
      <xdr:col>1</xdr:col>
      <xdr:colOff>529082</xdr:colOff>
      <xdr:row>21</xdr:row>
      <xdr:rowOff>48768</xdr:rowOff>
    </xdr:to>
    <xdr:cxnSp macro="">
      <xdr:nvCxnSpPr>
        <xdr:cNvPr id="5549" name="Connecteur droit 5548"/>
        <xdr:cNvCxnSpPr/>
      </xdr:nvCxnSpPr>
      <xdr:spPr>
        <a:xfrm>
          <a:off x="1151382" y="5344668"/>
          <a:ext cx="13970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533400</xdr:colOff>
      <xdr:row>16</xdr:row>
      <xdr:rowOff>120650</xdr:rowOff>
    </xdr:from>
    <xdr:to>
      <xdr:col>1</xdr:col>
      <xdr:colOff>533400</xdr:colOff>
      <xdr:row>21</xdr:row>
      <xdr:rowOff>48768</xdr:rowOff>
    </xdr:to>
    <xdr:cxnSp macro="">
      <xdr:nvCxnSpPr>
        <xdr:cNvPr id="5550" name="Connecteur droit 5549"/>
        <xdr:cNvCxnSpPr/>
      </xdr:nvCxnSpPr>
      <xdr:spPr>
        <a:xfrm flipV="1">
          <a:off x="1295400" y="4445000"/>
          <a:ext cx="0" cy="899668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21</xdr:row>
      <xdr:rowOff>48768</xdr:rowOff>
    </xdr:from>
    <xdr:to>
      <xdr:col>1</xdr:col>
      <xdr:colOff>533400</xdr:colOff>
      <xdr:row>21</xdr:row>
      <xdr:rowOff>48768</xdr:rowOff>
    </xdr:to>
    <xdr:cxnSp macro="">
      <xdr:nvCxnSpPr>
        <xdr:cNvPr id="5551" name="Connecteur droit 5550"/>
        <xdr:cNvCxnSpPr/>
      </xdr:nvCxnSpPr>
      <xdr:spPr>
        <a:xfrm>
          <a:off x="1143000" y="5344668"/>
          <a:ext cx="15240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26</xdr:row>
      <xdr:rowOff>133350</xdr:rowOff>
    </xdr:from>
    <xdr:to>
      <xdr:col>1</xdr:col>
      <xdr:colOff>533400</xdr:colOff>
      <xdr:row>26</xdr:row>
      <xdr:rowOff>133350</xdr:rowOff>
    </xdr:to>
    <xdr:cxnSp macro="">
      <xdr:nvCxnSpPr>
        <xdr:cNvPr id="5552" name="Connecteur droit 5551"/>
        <xdr:cNvCxnSpPr/>
      </xdr:nvCxnSpPr>
      <xdr:spPr>
        <a:xfrm>
          <a:off x="1143000" y="6381750"/>
          <a:ext cx="1524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508000</xdr:colOff>
      <xdr:row>25</xdr:row>
      <xdr:rowOff>133350</xdr:rowOff>
    </xdr:from>
    <xdr:ext cx="1612900" cy="264560"/>
    <xdr:sp macro="" textlink="">
      <xdr:nvSpPr>
        <xdr:cNvPr id="5553" name="ZoneTexte 5552"/>
        <xdr:cNvSpPr txBox="1"/>
      </xdr:nvSpPr>
      <xdr:spPr>
        <a:xfrm>
          <a:off x="1270000" y="6191250"/>
          <a:ext cx="16129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212</a:t>
          </a:r>
        </a:p>
      </xdr:txBody>
    </xdr:sp>
    <xdr:clientData/>
  </xdr:oneCellAnchor>
  <xdr:twoCellAnchor>
    <xdr:from>
      <xdr:col>1</xdr:col>
      <xdr:colOff>190500</xdr:colOff>
      <xdr:row>21</xdr:row>
      <xdr:rowOff>48768</xdr:rowOff>
    </xdr:from>
    <xdr:to>
      <xdr:col>1</xdr:col>
      <xdr:colOff>190500</xdr:colOff>
      <xdr:row>25</xdr:row>
      <xdr:rowOff>133350</xdr:rowOff>
    </xdr:to>
    <xdr:cxnSp macro="">
      <xdr:nvCxnSpPr>
        <xdr:cNvPr id="5554" name="Connecteur droit 5553"/>
        <xdr:cNvCxnSpPr/>
      </xdr:nvCxnSpPr>
      <xdr:spPr>
        <a:xfrm flipV="1">
          <a:off x="952500" y="5344668"/>
          <a:ext cx="0" cy="846582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127000</xdr:colOff>
      <xdr:row>22</xdr:row>
      <xdr:rowOff>48768</xdr:rowOff>
    </xdr:from>
    <xdr:ext cx="356893" cy="635000"/>
    <xdr:sp macro="" textlink="">
      <xdr:nvSpPr>
        <xdr:cNvPr id="5555" name="ZoneTexte 5554"/>
        <xdr:cNvSpPr txBox="1"/>
      </xdr:nvSpPr>
      <xdr:spPr>
        <a:xfrm>
          <a:off x="889000" y="5535168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1212</a:t>
          </a:r>
        </a:p>
      </xdr:txBody>
    </xdr:sp>
    <xdr:clientData/>
  </xdr:oneCellAnchor>
  <xdr:twoCellAnchor>
    <xdr:from>
      <xdr:col>1</xdr:col>
      <xdr:colOff>381000</xdr:colOff>
      <xdr:row>16</xdr:row>
      <xdr:rowOff>120650</xdr:rowOff>
    </xdr:from>
    <xdr:to>
      <xdr:col>5</xdr:col>
      <xdr:colOff>38100</xdr:colOff>
      <xdr:row>25</xdr:row>
      <xdr:rowOff>133350</xdr:rowOff>
    </xdr:to>
    <xdr:sp macro="" textlink="">
      <xdr:nvSpPr>
        <xdr:cNvPr id="5556" name="Rectangle 5555"/>
        <xdr:cNvSpPr/>
      </xdr:nvSpPr>
      <xdr:spPr>
        <a:xfrm>
          <a:off x="1143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381000</xdr:colOff>
      <xdr:row>15</xdr:row>
      <xdr:rowOff>184150</xdr:rowOff>
    </xdr:from>
    <xdr:to>
      <xdr:col>5</xdr:col>
      <xdr:colOff>38100</xdr:colOff>
      <xdr:row>15</xdr:row>
      <xdr:rowOff>184150</xdr:rowOff>
    </xdr:to>
    <xdr:cxnSp macro="">
      <xdr:nvCxnSpPr>
        <xdr:cNvPr id="5557" name="Connecteur droit 5556"/>
        <xdr:cNvCxnSpPr/>
      </xdr:nvCxnSpPr>
      <xdr:spPr>
        <a:xfrm>
          <a:off x="1143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508000</xdr:colOff>
      <xdr:row>14</xdr:row>
      <xdr:rowOff>184150</xdr:rowOff>
    </xdr:from>
    <xdr:ext cx="5651500" cy="264560"/>
    <xdr:sp macro="" textlink="">
      <xdr:nvSpPr>
        <xdr:cNvPr id="5558" name="ZoneTexte 5557"/>
        <xdr:cNvSpPr txBox="1"/>
      </xdr:nvSpPr>
      <xdr:spPr>
        <a:xfrm>
          <a:off x="1270000" y="4127500"/>
          <a:ext cx="5651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5</xdr:col>
      <xdr:colOff>165100</xdr:colOff>
      <xdr:row>16</xdr:row>
      <xdr:rowOff>120650</xdr:rowOff>
    </xdr:from>
    <xdr:to>
      <xdr:col>5</xdr:col>
      <xdr:colOff>165100</xdr:colOff>
      <xdr:row>25</xdr:row>
      <xdr:rowOff>133350</xdr:rowOff>
    </xdr:to>
    <xdr:cxnSp macro="">
      <xdr:nvCxnSpPr>
        <xdr:cNvPr id="5559" name="Connecteur droit 5558"/>
        <xdr:cNvCxnSpPr/>
      </xdr:nvCxnSpPr>
      <xdr:spPr>
        <a:xfrm>
          <a:off x="5461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101600</xdr:colOff>
      <xdr:row>18</xdr:row>
      <xdr:rowOff>47625</xdr:rowOff>
    </xdr:from>
    <xdr:ext cx="356893" cy="635000"/>
    <xdr:sp macro="" textlink="">
      <xdr:nvSpPr>
        <xdr:cNvPr id="5560" name="ZoneTexte 5559"/>
        <xdr:cNvSpPr txBox="1"/>
      </xdr:nvSpPr>
      <xdr:spPr>
        <a:xfrm>
          <a:off x="5397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388684</xdr:colOff>
      <xdr:row>24</xdr:row>
      <xdr:rowOff>183452</xdr:rowOff>
    </xdr:from>
    <xdr:to>
      <xdr:col>1</xdr:col>
      <xdr:colOff>521399</xdr:colOff>
      <xdr:row>25</xdr:row>
      <xdr:rowOff>125667</xdr:rowOff>
    </xdr:to>
    <xdr:sp macro="" textlink="">
      <xdr:nvSpPr>
        <xdr:cNvPr id="5561" name="Ellipse 5560"/>
        <xdr:cNvSpPr/>
      </xdr:nvSpPr>
      <xdr:spPr>
        <a:xfrm>
          <a:off x="1150684" y="6050852"/>
          <a:ext cx="132715" cy="132715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407194</xdr:colOff>
      <xdr:row>25</xdr:row>
      <xdr:rowOff>11462</xdr:rowOff>
    </xdr:from>
    <xdr:to>
      <xdr:col>1</xdr:col>
      <xdr:colOff>502888</xdr:colOff>
      <xdr:row>25</xdr:row>
      <xdr:rowOff>107156</xdr:rowOff>
    </xdr:to>
    <xdr:sp macro="" textlink="">
      <xdr:nvSpPr>
        <xdr:cNvPr id="5562" name="Ellipse 5561"/>
        <xdr:cNvSpPr/>
      </xdr:nvSpPr>
      <xdr:spPr>
        <a:xfrm>
          <a:off x="1169194" y="6069362"/>
          <a:ext cx="95694" cy="95694"/>
        </a:xfrm>
        <a:prstGeom prst="ellipse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421208</xdr:colOff>
      <xdr:row>25</xdr:row>
      <xdr:rowOff>25476</xdr:rowOff>
    </xdr:from>
    <xdr:to>
      <xdr:col>1</xdr:col>
      <xdr:colOff>488874</xdr:colOff>
      <xdr:row>25</xdr:row>
      <xdr:rowOff>93142</xdr:rowOff>
    </xdr:to>
    <xdr:sp macro="" textlink="">
      <xdr:nvSpPr>
        <xdr:cNvPr id="5563" name="Rectangle 5562"/>
        <xdr:cNvSpPr/>
      </xdr:nvSpPr>
      <xdr:spPr>
        <a:xfrm>
          <a:off x="1183208" y="6083376"/>
          <a:ext cx="67666" cy="67666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388684</xdr:colOff>
      <xdr:row>24</xdr:row>
      <xdr:rowOff>43752</xdr:rowOff>
    </xdr:from>
    <xdr:to>
      <xdr:col>1</xdr:col>
      <xdr:colOff>521399</xdr:colOff>
      <xdr:row>24</xdr:row>
      <xdr:rowOff>176467</xdr:rowOff>
    </xdr:to>
    <xdr:sp macro="" textlink="">
      <xdr:nvSpPr>
        <xdr:cNvPr id="5564" name="Ellipse 5563"/>
        <xdr:cNvSpPr/>
      </xdr:nvSpPr>
      <xdr:spPr>
        <a:xfrm>
          <a:off x="1150684" y="5911152"/>
          <a:ext cx="132715" cy="132715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407194</xdr:colOff>
      <xdr:row>24</xdr:row>
      <xdr:rowOff>62262</xdr:rowOff>
    </xdr:from>
    <xdr:to>
      <xdr:col>1</xdr:col>
      <xdr:colOff>502888</xdr:colOff>
      <xdr:row>24</xdr:row>
      <xdr:rowOff>157956</xdr:rowOff>
    </xdr:to>
    <xdr:sp macro="" textlink="">
      <xdr:nvSpPr>
        <xdr:cNvPr id="5565" name="Ellipse 5564"/>
        <xdr:cNvSpPr/>
      </xdr:nvSpPr>
      <xdr:spPr>
        <a:xfrm>
          <a:off x="1169194" y="5929662"/>
          <a:ext cx="95694" cy="95694"/>
        </a:xfrm>
        <a:prstGeom prst="ellipse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421208</xdr:colOff>
      <xdr:row>24</xdr:row>
      <xdr:rowOff>76276</xdr:rowOff>
    </xdr:from>
    <xdr:to>
      <xdr:col>1</xdr:col>
      <xdr:colOff>488874</xdr:colOff>
      <xdr:row>24</xdr:row>
      <xdr:rowOff>143942</xdr:rowOff>
    </xdr:to>
    <xdr:sp macro="" textlink="">
      <xdr:nvSpPr>
        <xdr:cNvPr id="5566" name="Rectangle 5565"/>
        <xdr:cNvSpPr/>
      </xdr:nvSpPr>
      <xdr:spPr>
        <a:xfrm>
          <a:off x="1183208" y="5943676"/>
          <a:ext cx="67666" cy="67666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388684</xdr:colOff>
      <xdr:row>23</xdr:row>
      <xdr:rowOff>94552</xdr:rowOff>
    </xdr:from>
    <xdr:to>
      <xdr:col>1</xdr:col>
      <xdr:colOff>521399</xdr:colOff>
      <xdr:row>24</xdr:row>
      <xdr:rowOff>36767</xdr:rowOff>
    </xdr:to>
    <xdr:sp macro="" textlink="">
      <xdr:nvSpPr>
        <xdr:cNvPr id="5567" name="Ellipse 5566"/>
        <xdr:cNvSpPr/>
      </xdr:nvSpPr>
      <xdr:spPr>
        <a:xfrm>
          <a:off x="1150684" y="5771452"/>
          <a:ext cx="132715" cy="132715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407194</xdr:colOff>
      <xdr:row>23</xdr:row>
      <xdr:rowOff>113062</xdr:rowOff>
    </xdr:from>
    <xdr:to>
      <xdr:col>1</xdr:col>
      <xdr:colOff>502888</xdr:colOff>
      <xdr:row>24</xdr:row>
      <xdr:rowOff>18256</xdr:rowOff>
    </xdr:to>
    <xdr:sp macro="" textlink="">
      <xdr:nvSpPr>
        <xdr:cNvPr id="5568" name="Ellipse 5567"/>
        <xdr:cNvSpPr/>
      </xdr:nvSpPr>
      <xdr:spPr>
        <a:xfrm>
          <a:off x="1169194" y="5789962"/>
          <a:ext cx="95694" cy="95694"/>
        </a:xfrm>
        <a:prstGeom prst="ellipse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421208</xdr:colOff>
      <xdr:row>23</xdr:row>
      <xdr:rowOff>127076</xdr:rowOff>
    </xdr:from>
    <xdr:to>
      <xdr:col>1</xdr:col>
      <xdr:colOff>488874</xdr:colOff>
      <xdr:row>24</xdr:row>
      <xdr:rowOff>4242</xdr:rowOff>
    </xdr:to>
    <xdr:sp macro="" textlink="">
      <xdr:nvSpPr>
        <xdr:cNvPr id="5569" name="Rectangle 5568"/>
        <xdr:cNvSpPr/>
      </xdr:nvSpPr>
      <xdr:spPr>
        <a:xfrm>
          <a:off x="1183208" y="5803976"/>
          <a:ext cx="67666" cy="67666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388684</xdr:colOff>
      <xdr:row>22</xdr:row>
      <xdr:rowOff>145352</xdr:rowOff>
    </xdr:from>
    <xdr:to>
      <xdr:col>1</xdr:col>
      <xdr:colOff>521399</xdr:colOff>
      <xdr:row>23</xdr:row>
      <xdr:rowOff>87567</xdr:rowOff>
    </xdr:to>
    <xdr:sp macro="" textlink="">
      <xdr:nvSpPr>
        <xdr:cNvPr id="5570" name="Ellipse 5569"/>
        <xdr:cNvSpPr/>
      </xdr:nvSpPr>
      <xdr:spPr>
        <a:xfrm>
          <a:off x="1150684" y="5631752"/>
          <a:ext cx="132715" cy="132715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407194</xdr:colOff>
      <xdr:row>22</xdr:row>
      <xdr:rowOff>163862</xdr:rowOff>
    </xdr:from>
    <xdr:to>
      <xdr:col>1</xdr:col>
      <xdr:colOff>502888</xdr:colOff>
      <xdr:row>23</xdr:row>
      <xdr:rowOff>69056</xdr:rowOff>
    </xdr:to>
    <xdr:sp macro="" textlink="">
      <xdr:nvSpPr>
        <xdr:cNvPr id="5571" name="Ellipse 5570"/>
        <xdr:cNvSpPr/>
      </xdr:nvSpPr>
      <xdr:spPr>
        <a:xfrm>
          <a:off x="1169194" y="5650262"/>
          <a:ext cx="95694" cy="95694"/>
        </a:xfrm>
        <a:prstGeom prst="ellipse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421208</xdr:colOff>
      <xdr:row>22</xdr:row>
      <xdr:rowOff>177876</xdr:rowOff>
    </xdr:from>
    <xdr:to>
      <xdr:col>1</xdr:col>
      <xdr:colOff>488874</xdr:colOff>
      <xdr:row>23</xdr:row>
      <xdr:rowOff>55042</xdr:rowOff>
    </xdr:to>
    <xdr:sp macro="" textlink="">
      <xdr:nvSpPr>
        <xdr:cNvPr id="5572" name="Rectangle 5571"/>
        <xdr:cNvSpPr/>
      </xdr:nvSpPr>
      <xdr:spPr>
        <a:xfrm>
          <a:off x="1183208" y="5664276"/>
          <a:ext cx="67666" cy="67666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388684</xdr:colOff>
      <xdr:row>22</xdr:row>
      <xdr:rowOff>5652</xdr:rowOff>
    </xdr:from>
    <xdr:to>
      <xdr:col>1</xdr:col>
      <xdr:colOff>521399</xdr:colOff>
      <xdr:row>22</xdr:row>
      <xdr:rowOff>138367</xdr:rowOff>
    </xdr:to>
    <xdr:sp macro="" textlink="">
      <xdr:nvSpPr>
        <xdr:cNvPr id="5573" name="Ellipse 5572"/>
        <xdr:cNvSpPr/>
      </xdr:nvSpPr>
      <xdr:spPr>
        <a:xfrm>
          <a:off x="1150684" y="5492052"/>
          <a:ext cx="132715" cy="132715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407194</xdr:colOff>
      <xdr:row>22</xdr:row>
      <xdr:rowOff>24162</xdr:rowOff>
    </xdr:from>
    <xdr:to>
      <xdr:col>1</xdr:col>
      <xdr:colOff>502888</xdr:colOff>
      <xdr:row>22</xdr:row>
      <xdr:rowOff>119856</xdr:rowOff>
    </xdr:to>
    <xdr:sp macro="" textlink="">
      <xdr:nvSpPr>
        <xdr:cNvPr id="5574" name="Ellipse 5573"/>
        <xdr:cNvSpPr/>
      </xdr:nvSpPr>
      <xdr:spPr>
        <a:xfrm>
          <a:off x="1169194" y="5510562"/>
          <a:ext cx="95694" cy="95694"/>
        </a:xfrm>
        <a:prstGeom prst="ellipse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421208</xdr:colOff>
      <xdr:row>22</xdr:row>
      <xdr:rowOff>38176</xdr:rowOff>
    </xdr:from>
    <xdr:to>
      <xdr:col>1</xdr:col>
      <xdr:colOff>488874</xdr:colOff>
      <xdr:row>22</xdr:row>
      <xdr:rowOff>105842</xdr:rowOff>
    </xdr:to>
    <xdr:sp macro="" textlink="">
      <xdr:nvSpPr>
        <xdr:cNvPr id="5575" name="Rectangle 5574"/>
        <xdr:cNvSpPr/>
      </xdr:nvSpPr>
      <xdr:spPr>
        <a:xfrm>
          <a:off x="1183208" y="5524576"/>
          <a:ext cx="67666" cy="67666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388684</xdr:colOff>
      <xdr:row>21</xdr:row>
      <xdr:rowOff>56452</xdr:rowOff>
    </xdr:from>
    <xdr:to>
      <xdr:col>1</xdr:col>
      <xdr:colOff>521399</xdr:colOff>
      <xdr:row>21</xdr:row>
      <xdr:rowOff>189167</xdr:rowOff>
    </xdr:to>
    <xdr:sp macro="" textlink="">
      <xdr:nvSpPr>
        <xdr:cNvPr id="5576" name="Ellipse 5575"/>
        <xdr:cNvSpPr/>
      </xdr:nvSpPr>
      <xdr:spPr>
        <a:xfrm>
          <a:off x="1150684" y="5352352"/>
          <a:ext cx="132715" cy="132715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407194</xdr:colOff>
      <xdr:row>21</xdr:row>
      <xdr:rowOff>74962</xdr:rowOff>
    </xdr:from>
    <xdr:to>
      <xdr:col>1</xdr:col>
      <xdr:colOff>502888</xdr:colOff>
      <xdr:row>21</xdr:row>
      <xdr:rowOff>170656</xdr:rowOff>
    </xdr:to>
    <xdr:sp macro="" textlink="">
      <xdr:nvSpPr>
        <xdr:cNvPr id="5577" name="Ellipse 5576"/>
        <xdr:cNvSpPr/>
      </xdr:nvSpPr>
      <xdr:spPr>
        <a:xfrm>
          <a:off x="1169194" y="5370862"/>
          <a:ext cx="95694" cy="95694"/>
        </a:xfrm>
        <a:prstGeom prst="ellipse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421208</xdr:colOff>
      <xdr:row>21</xdr:row>
      <xdr:rowOff>88976</xdr:rowOff>
    </xdr:from>
    <xdr:to>
      <xdr:col>1</xdr:col>
      <xdr:colOff>488874</xdr:colOff>
      <xdr:row>21</xdr:row>
      <xdr:rowOff>156642</xdr:rowOff>
    </xdr:to>
    <xdr:sp macro="" textlink="">
      <xdr:nvSpPr>
        <xdr:cNvPr id="5578" name="Rectangle 5577"/>
        <xdr:cNvSpPr/>
      </xdr:nvSpPr>
      <xdr:spPr>
        <a:xfrm>
          <a:off x="1183208" y="5384876"/>
          <a:ext cx="67666" cy="67666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719634</xdr:colOff>
      <xdr:row>2</xdr:row>
      <xdr:rowOff>121049</xdr:rowOff>
    </xdr:to>
    <xdr:pic macro="[0]!ShowHome">
      <xdr:nvPicPr>
        <xdr:cNvPr id="738" name="Image 7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2236" cy="519544"/>
        </a:xfrm>
        <a:prstGeom prst="rect">
          <a:avLst/>
        </a:prstGeom>
      </xdr:spPr>
    </xdr:pic>
    <xdr:clientData/>
  </xdr:twoCellAnchor>
  <xdr:twoCellAnchor>
    <xdr:from>
      <xdr:col>2</xdr:col>
      <xdr:colOff>222948</xdr:colOff>
      <xdr:row>16</xdr:row>
      <xdr:rowOff>130175</xdr:rowOff>
    </xdr:from>
    <xdr:to>
      <xdr:col>2</xdr:col>
      <xdr:colOff>222948</xdr:colOff>
      <xdr:row>25</xdr:row>
      <xdr:rowOff>142875</xdr:rowOff>
    </xdr:to>
    <xdr:cxnSp macro="">
      <xdr:nvCxnSpPr>
        <xdr:cNvPr id="14" name="Connecteur droit 13"/>
        <xdr:cNvCxnSpPr/>
      </xdr:nvCxnSpPr>
      <xdr:spPr>
        <a:xfrm>
          <a:off x="2051748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23</xdr:row>
      <xdr:rowOff>134810</xdr:rowOff>
    </xdr:from>
    <xdr:to>
      <xdr:col>2</xdr:col>
      <xdr:colOff>222948</xdr:colOff>
      <xdr:row>23</xdr:row>
      <xdr:rowOff>134810</xdr:rowOff>
    </xdr:to>
    <xdr:cxnSp macro="">
      <xdr:nvCxnSpPr>
        <xdr:cNvPr id="15" name="Connecteur droit 14"/>
        <xdr:cNvCxnSpPr/>
      </xdr:nvCxnSpPr>
      <xdr:spPr>
        <a:xfrm>
          <a:off x="1143000" y="5802185"/>
          <a:ext cx="908748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26</xdr:row>
      <xdr:rowOff>142875</xdr:rowOff>
    </xdr:from>
    <xdr:to>
      <xdr:col>2</xdr:col>
      <xdr:colOff>222948</xdr:colOff>
      <xdr:row>26</xdr:row>
      <xdr:rowOff>142875</xdr:rowOff>
    </xdr:to>
    <xdr:cxnSp macro="">
      <xdr:nvCxnSpPr>
        <xdr:cNvPr id="16" name="Connecteur droit 15"/>
        <xdr:cNvCxnSpPr/>
      </xdr:nvCxnSpPr>
      <xdr:spPr>
        <a:xfrm>
          <a:off x="1143000" y="6381750"/>
          <a:ext cx="908748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669925</xdr:colOff>
      <xdr:row>25</xdr:row>
      <xdr:rowOff>142875</xdr:rowOff>
    </xdr:from>
    <xdr:ext cx="2369248" cy="264560"/>
    <xdr:sp macro="" textlink="">
      <xdr:nvSpPr>
        <xdr:cNvPr id="17" name="ZoneTexte 16"/>
        <xdr:cNvSpPr txBox="1"/>
      </xdr:nvSpPr>
      <xdr:spPr>
        <a:xfrm>
          <a:off x="1270000" y="6191250"/>
          <a:ext cx="23692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1301</a:t>
          </a:r>
        </a:p>
      </xdr:txBody>
    </xdr:sp>
    <xdr:clientData/>
  </xdr:oneCellAnchor>
  <xdr:twoCellAnchor>
    <xdr:from>
      <xdr:col>1</xdr:col>
      <xdr:colOff>352425</xdr:colOff>
      <xdr:row>23</xdr:row>
      <xdr:rowOff>134810</xdr:rowOff>
    </xdr:from>
    <xdr:to>
      <xdr:col>1</xdr:col>
      <xdr:colOff>352425</xdr:colOff>
      <xdr:row>25</xdr:row>
      <xdr:rowOff>142875</xdr:rowOff>
    </xdr:to>
    <xdr:cxnSp macro="">
      <xdr:nvCxnSpPr>
        <xdr:cNvPr id="18" name="Connecteur droit 17"/>
        <xdr:cNvCxnSpPr/>
      </xdr:nvCxnSpPr>
      <xdr:spPr>
        <a:xfrm flipV="1">
          <a:off x="952500" y="5802185"/>
          <a:ext cx="0" cy="389065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288925</xdr:colOff>
      <xdr:row>24</xdr:row>
      <xdr:rowOff>7810</xdr:rowOff>
    </xdr:from>
    <xdr:ext cx="356893" cy="635000"/>
    <xdr:sp macro="" textlink="">
      <xdr:nvSpPr>
        <xdr:cNvPr id="19" name="ZoneTexte 18"/>
        <xdr:cNvSpPr txBox="1"/>
      </xdr:nvSpPr>
      <xdr:spPr>
        <a:xfrm>
          <a:off x="889000" y="5865685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557</a:t>
          </a:r>
        </a:p>
      </xdr:txBody>
    </xdr:sp>
    <xdr:clientData/>
  </xdr:oneCellAnchor>
  <xdr:twoCellAnchor>
    <xdr:from>
      <xdr:col>1</xdr:col>
      <xdr:colOff>542925</xdr:colOff>
      <xdr:row>16</xdr:row>
      <xdr:rowOff>130175</xdr:rowOff>
    </xdr:from>
    <xdr:to>
      <xdr:col>5</xdr:col>
      <xdr:colOff>85725</xdr:colOff>
      <xdr:row>25</xdr:row>
      <xdr:rowOff>142875</xdr:rowOff>
    </xdr:to>
    <xdr:sp macro="" textlink="">
      <xdr:nvSpPr>
        <xdr:cNvPr id="20" name="Rectangle 19"/>
        <xdr:cNvSpPr/>
      </xdr:nvSpPr>
      <xdr:spPr>
        <a:xfrm>
          <a:off x="1143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542925</xdr:colOff>
      <xdr:row>16</xdr:row>
      <xdr:rowOff>3175</xdr:rowOff>
    </xdr:from>
    <xdr:to>
      <xdr:col>5</xdr:col>
      <xdr:colOff>85725</xdr:colOff>
      <xdr:row>16</xdr:row>
      <xdr:rowOff>3175</xdr:rowOff>
    </xdr:to>
    <xdr:cxnSp macro="">
      <xdr:nvCxnSpPr>
        <xdr:cNvPr id="21" name="Connecteur droit 20"/>
        <xdr:cNvCxnSpPr/>
      </xdr:nvCxnSpPr>
      <xdr:spPr>
        <a:xfrm>
          <a:off x="1143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669925</xdr:colOff>
      <xdr:row>15</xdr:row>
      <xdr:rowOff>3175</xdr:rowOff>
    </xdr:from>
    <xdr:ext cx="5651500" cy="264560"/>
    <xdr:sp macro="" textlink="">
      <xdr:nvSpPr>
        <xdr:cNvPr id="22" name="ZoneTexte 21"/>
        <xdr:cNvSpPr txBox="1"/>
      </xdr:nvSpPr>
      <xdr:spPr>
        <a:xfrm>
          <a:off x="1270000" y="4127500"/>
          <a:ext cx="5651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5</xdr:col>
      <xdr:colOff>212725</xdr:colOff>
      <xdr:row>16</xdr:row>
      <xdr:rowOff>130175</xdr:rowOff>
    </xdr:from>
    <xdr:to>
      <xdr:col>5</xdr:col>
      <xdr:colOff>212725</xdr:colOff>
      <xdr:row>25</xdr:row>
      <xdr:rowOff>142875</xdr:rowOff>
    </xdr:to>
    <xdr:cxnSp macro="">
      <xdr:nvCxnSpPr>
        <xdr:cNvPr id="23" name="Connecteur droit 22"/>
        <xdr:cNvCxnSpPr/>
      </xdr:nvCxnSpPr>
      <xdr:spPr>
        <a:xfrm>
          <a:off x="5461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149225</xdr:colOff>
      <xdr:row>18</xdr:row>
      <xdr:rowOff>57150</xdr:rowOff>
    </xdr:from>
    <xdr:ext cx="356893" cy="635000"/>
    <xdr:sp macro="" textlink="">
      <xdr:nvSpPr>
        <xdr:cNvPr id="24" name="ZoneTexte 23"/>
        <xdr:cNvSpPr txBox="1"/>
      </xdr:nvSpPr>
      <xdr:spPr>
        <a:xfrm>
          <a:off x="5397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550609</xdr:colOff>
      <xdr:row>23</xdr:row>
      <xdr:rowOff>138303</xdr:rowOff>
    </xdr:from>
    <xdr:to>
      <xdr:col>2</xdr:col>
      <xdr:colOff>215964</xdr:colOff>
      <xdr:row>25</xdr:row>
      <xdr:rowOff>135192</xdr:rowOff>
    </xdr:to>
    <xdr:sp macro="" textlink="">
      <xdr:nvSpPr>
        <xdr:cNvPr id="25" name="Rectangle 24"/>
        <xdr:cNvSpPr/>
      </xdr:nvSpPr>
      <xdr:spPr>
        <a:xfrm>
          <a:off x="1150684" y="5805678"/>
          <a:ext cx="894080" cy="377889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566068</xdr:colOff>
      <xdr:row>2</xdr:row>
      <xdr:rowOff>121049</xdr:rowOff>
    </xdr:to>
    <xdr:pic macro="[0]!ShowHome">
      <xdr:nvPicPr>
        <xdr:cNvPr id="719" name="Image 7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4180" cy="519544"/>
        </a:xfrm>
        <a:prstGeom prst="rect">
          <a:avLst/>
        </a:prstGeom>
      </xdr:spPr>
    </xdr:pic>
    <xdr:clientData/>
  </xdr:twoCellAnchor>
  <xdr:twoCellAnchor>
    <xdr:from>
      <xdr:col>1</xdr:col>
      <xdr:colOff>626999</xdr:colOff>
      <xdr:row>16</xdr:row>
      <xdr:rowOff>82550</xdr:rowOff>
    </xdr:from>
    <xdr:to>
      <xdr:col>1</xdr:col>
      <xdr:colOff>626999</xdr:colOff>
      <xdr:row>25</xdr:row>
      <xdr:rowOff>95250</xdr:rowOff>
    </xdr:to>
    <xdr:cxnSp macro="">
      <xdr:nvCxnSpPr>
        <xdr:cNvPr id="56" name="Connecteur droit 55"/>
        <xdr:cNvCxnSpPr/>
      </xdr:nvCxnSpPr>
      <xdr:spPr>
        <a:xfrm>
          <a:off x="1388999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23</xdr:row>
      <xdr:rowOff>121857</xdr:rowOff>
    </xdr:from>
    <xdr:to>
      <xdr:col>1</xdr:col>
      <xdr:colOff>626999</xdr:colOff>
      <xdr:row>23</xdr:row>
      <xdr:rowOff>121857</xdr:rowOff>
    </xdr:to>
    <xdr:cxnSp macro="">
      <xdr:nvCxnSpPr>
        <xdr:cNvPr id="57" name="Connecteur droit 56"/>
        <xdr:cNvCxnSpPr/>
      </xdr:nvCxnSpPr>
      <xdr:spPr>
        <a:xfrm>
          <a:off x="1016000" y="5827332"/>
          <a:ext cx="372999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26</xdr:row>
      <xdr:rowOff>95250</xdr:rowOff>
    </xdr:from>
    <xdr:to>
      <xdr:col>1</xdr:col>
      <xdr:colOff>626999</xdr:colOff>
      <xdr:row>26</xdr:row>
      <xdr:rowOff>95250</xdr:rowOff>
    </xdr:to>
    <xdr:cxnSp macro="">
      <xdr:nvCxnSpPr>
        <xdr:cNvPr id="58" name="Connecteur droit 57"/>
        <xdr:cNvCxnSpPr/>
      </xdr:nvCxnSpPr>
      <xdr:spPr>
        <a:xfrm>
          <a:off x="1016000" y="6381750"/>
          <a:ext cx="372999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25</xdr:row>
      <xdr:rowOff>95250</xdr:rowOff>
    </xdr:from>
    <xdr:ext cx="1706499" cy="264560"/>
    <xdr:sp macro="" textlink="">
      <xdr:nvSpPr>
        <xdr:cNvPr id="59" name="ZoneTexte 58"/>
        <xdr:cNvSpPr txBox="1"/>
      </xdr:nvSpPr>
      <xdr:spPr>
        <a:xfrm>
          <a:off x="1143000" y="6191250"/>
          <a:ext cx="170649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534</a:t>
          </a:r>
        </a:p>
      </xdr:txBody>
    </xdr:sp>
    <xdr:clientData/>
  </xdr:oneCellAnchor>
  <xdr:twoCellAnchor>
    <xdr:from>
      <xdr:col>1</xdr:col>
      <xdr:colOff>63500</xdr:colOff>
      <xdr:row>23</xdr:row>
      <xdr:rowOff>121857</xdr:rowOff>
    </xdr:from>
    <xdr:to>
      <xdr:col>1</xdr:col>
      <xdr:colOff>63500</xdr:colOff>
      <xdr:row>25</xdr:row>
      <xdr:rowOff>95250</xdr:rowOff>
    </xdr:to>
    <xdr:cxnSp macro="">
      <xdr:nvCxnSpPr>
        <xdr:cNvPr id="60" name="Connecteur droit 59"/>
        <xdr:cNvCxnSpPr/>
      </xdr:nvCxnSpPr>
      <xdr:spPr>
        <a:xfrm flipV="1">
          <a:off x="825500" y="5827332"/>
          <a:ext cx="0" cy="363918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23</xdr:row>
      <xdr:rowOff>185357</xdr:rowOff>
    </xdr:from>
    <xdr:ext cx="356893" cy="635000"/>
    <xdr:sp macro="" textlink="">
      <xdr:nvSpPr>
        <xdr:cNvPr id="61" name="ZoneTexte 60"/>
        <xdr:cNvSpPr txBox="1"/>
      </xdr:nvSpPr>
      <xdr:spPr>
        <a:xfrm>
          <a:off x="762000" y="5890832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521</a:t>
          </a:r>
        </a:p>
      </xdr:txBody>
    </xdr:sp>
    <xdr:clientData/>
  </xdr:oneCellAnchor>
  <xdr:twoCellAnchor>
    <xdr:from>
      <xdr:col>1</xdr:col>
      <xdr:colOff>254000</xdr:colOff>
      <xdr:row>16</xdr:row>
      <xdr:rowOff>82550</xdr:rowOff>
    </xdr:from>
    <xdr:to>
      <xdr:col>4</xdr:col>
      <xdr:colOff>463550</xdr:colOff>
      <xdr:row>25</xdr:row>
      <xdr:rowOff>95250</xdr:rowOff>
    </xdr:to>
    <xdr:sp macro="" textlink="">
      <xdr:nvSpPr>
        <xdr:cNvPr id="62" name="Rectangle 61"/>
        <xdr:cNvSpPr/>
      </xdr:nvSpPr>
      <xdr:spPr>
        <a:xfrm>
          <a:off x="1016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254000</xdr:colOff>
      <xdr:row>15</xdr:row>
      <xdr:rowOff>146050</xdr:rowOff>
    </xdr:from>
    <xdr:to>
      <xdr:col>4</xdr:col>
      <xdr:colOff>463550</xdr:colOff>
      <xdr:row>15</xdr:row>
      <xdr:rowOff>146050</xdr:rowOff>
    </xdr:to>
    <xdr:cxnSp macro="">
      <xdr:nvCxnSpPr>
        <xdr:cNvPr id="63" name="Connecteur droit 62"/>
        <xdr:cNvCxnSpPr/>
      </xdr:nvCxnSpPr>
      <xdr:spPr>
        <a:xfrm>
          <a:off x="1016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14</xdr:row>
      <xdr:rowOff>146050</xdr:rowOff>
    </xdr:from>
    <xdr:ext cx="5524500" cy="264560"/>
    <xdr:sp macro="" textlink="">
      <xdr:nvSpPr>
        <xdr:cNvPr id="704" name="ZoneTexte 703"/>
        <xdr:cNvSpPr txBox="1"/>
      </xdr:nvSpPr>
      <xdr:spPr>
        <a:xfrm>
          <a:off x="1143000" y="4127500"/>
          <a:ext cx="5524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4</xdr:col>
      <xdr:colOff>590550</xdr:colOff>
      <xdr:row>16</xdr:row>
      <xdr:rowOff>82550</xdr:rowOff>
    </xdr:from>
    <xdr:to>
      <xdr:col>4</xdr:col>
      <xdr:colOff>590550</xdr:colOff>
      <xdr:row>25</xdr:row>
      <xdr:rowOff>95250</xdr:rowOff>
    </xdr:to>
    <xdr:cxnSp macro="">
      <xdr:nvCxnSpPr>
        <xdr:cNvPr id="705" name="Connecteur droit 704"/>
        <xdr:cNvCxnSpPr/>
      </xdr:nvCxnSpPr>
      <xdr:spPr>
        <a:xfrm>
          <a:off x="5334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527050</xdr:colOff>
      <xdr:row>18</xdr:row>
      <xdr:rowOff>19050</xdr:rowOff>
    </xdr:from>
    <xdr:ext cx="356893" cy="635000"/>
    <xdr:sp macro="" textlink="">
      <xdr:nvSpPr>
        <xdr:cNvPr id="706" name="ZoneTexte 705"/>
        <xdr:cNvSpPr txBox="1"/>
      </xdr:nvSpPr>
      <xdr:spPr>
        <a:xfrm>
          <a:off x="5270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261684</xdr:colOff>
      <xdr:row>23</xdr:row>
      <xdr:rowOff>128841</xdr:rowOff>
    </xdr:from>
    <xdr:to>
      <xdr:col>1</xdr:col>
      <xdr:colOff>610934</xdr:colOff>
      <xdr:row>25</xdr:row>
      <xdr:rowOff>87566</xdr:rowOff>
    </xdr:to>
    <xdr:sp macro="" textlink="">
      <xdr:nvSpPr>
        <xdr:cNvPr id="707" name="Triangle rectangle 706"/>
        <xdr:cNvSpPr/>
      </xdr:nvSpPr>
      <xdr:spPr>
        <a:xfrm>
          <a:off x="1023684" y="5834316"/>
          <a:ext cx="349250" cy="34925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270933</xdr:colOff>
      <xdr:row>23</xdr:row>
      <xdr:rowOff>128841</xdr:rowOff>
    </xdr:from>
    <xdr:to>
      <xdr:col>1</xdr:col>
      <xdr:colOff>620183</xdr:colOff>
      <xdr:row>25</xdr:row>
      <xdr:rowOff>87566</xdr:rowOff>
    </xdr:to>
    <xdr:sp macro="" textlink="">
      <xdr:nvSpPr>
        <xdr:cNvPr id="708" name="Triangle rectangle 707"/>
        <xdr:cNvSpPr/>
      </xdr:nvSpPr>
      <xdr:spPr>
        <a:xfrm rot="10800000">
          <a:off x="1032933" y="5834316"/>
          <a:ext cx="349250" cy="34925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129019</xdr:rowOff>
    </xdr:to>
    <xdr:pic macro="[0]!ShowHome"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xdr:twoCellAnchor>
    <xdr:from>
      <xdr:col>1</xdr:col>
      <xdr:colOff>821880</xdr:colOff>
      <xdr:row>17</xdr:row>
      <xdr:rowOff>25400</xdr:rowOff>
    </xdr:from>
    <xdr:to>
      <xdr:col>1</xdr:col>
      <xdr:colOff>821880</xdr:colOff>
      <xdr:row>26</xdr:row>
      <xdr:rowOff>57150</xdr:rowOff>
    </xdr:to>
    <xdr:cxnSp macro="">
      <xdr:nvCxnSpPr>
        <xdr:cNvPr id="18" name="Connecteur droit 17"/>
        <xdr:cNvCxnSpPr/>
      </xdr:nvCxnSpPr>
      <xdr:spPr>
        <a:xfrm>
          <a:off x="158388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24</xdr:row>
      <xdr:rowOff>63754</xdr:rowOff>
    </xdr:from>
    <xdr:to>
      <xdr:col>1</xdr:col>
      <xdr:colOff>821880</xdr:colOff>
      <xdr:row>24</xdr:row>
      <xdr:rowOff>63754</xdr:rowOff>
    </xdr:to>
    <xdr:cxnSp macro="">
      <xdr:nvCxnSpPr>
        <xdr:cNvPr id="32" name="Connecteur droit 31"/>
        <xdr:cNvCxnSpPr/>
      </xdr:nvCxnSpPr>
      <xdr:spPr>
        <a:xfrm>
          <a:off x="1016000" y="5816854"/>
          <a:ext cx="56788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27</xdr:row>
      <xdr:rowOff>57150</xdr:rowOff>
    </xdr:from>
    <xdr:to>
      <xdr:col>1</xdr:col>
      <xdr:colOff>821880</xdr:colOff>
      <xdr:row>27</xdr:row>
      <xdr:rowOff>57150</xdr:rowOff>
    </xdr:to>
    <xdr:cxnSp macro="">
      <xdr:nvCxnSpPr>
        <xdr:cNvPr id="33" name="Connecteur droit 32"/>
        <xdr:cNvCxnSpPr/>
      </xdr:nvCxnSpPr>
      <xdr:spPr>
        <a:xfrm>
          <a:off x="1016000" y="6381750"/>
          <a:ext cx="56788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26</xdr:row>
      <xdr:rowOff>57150</xdr:rowOff>
    </xdr:from>
    <xdr:ext cx="1901380" cy="264560"/>
    <xdr:sp macro="" textlink="">
      <xdr:nvSpPr>
        <xdr:cNvPr id="34" name="ZoneTexte 33"/>
        <xdr:cNvSpPr txBox="1"/>
      </xdr:nvSpPr>
      <xdr:spPr>
        <a:xfrm>
          <a:off x="1143000" y="6191250"/>
          <a:ext cx="190138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813</a:t>
          </a:r>
        </a:p>
      </xdr:txBody>
    </xdr:sp>
    <xdr:clientData/>
  </xdr:oneCellAnchor>
  <xdr:twoCellAnchor>
    <xdr:from>
      <xdr:col>1</xdr:col>
      <xdr:colOff>63500</xdr:colOff>
      <xdr:row>24</xdr:row>
      <xdr:rowOff>63754</xdr:rowOff>
    </xdr:from>
    <xdr:to>
      <xdr:col>1</xdr:col>
      <xdr:colOff>63500</xdr:colOff>
      <xdr:row>26</xdr:row>
      <xdr:rowOff>57150</xdr:rowOff>
    </xdr:to>
    <xdr:cxnSp macro="">
      <xdr:nvCxnSpPr>
        <xdr:cNvPr id="35" name="Connecteur droit 34"/>
        <xdr:cNvCxnSpPr/>
      </xdr:nvCxnSpPr>
      <xdr:spPr>
        <a:xfrm flipV="1">
          <a:off x="825500" y="5816854"/>
          <a:ext cx="0" cy="374396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24</xdr:row>
      <xdr:rowOff>127254</xdr:rowOff>
    </xdr:from>
    <xdr:ext cx="356893" cy="635000"/>
    <xdr:sp macro="" textlink="">
      <xdr:nvSpPr>
        <xdr:cNvPr id="36" name="ZoneTexte 35"/>
        <xdr:cNvSpPr txBox="1"/>
      </xdr:nvSpPr>
      <xdr:spPr>
        <a:xfrm>
          <a:off x="762000" y="5880354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536</a:t>
          </a:r>
        </a:p>
      </xdr:txBody>
    </xdr:sp>
    <xdr:clientData/>
  </xdr:oneCellAnchor>
  <xdr:twoCellAnchor>
    <xdr:from>
      <xdr:col>1</xdr:col>
      <xdr:colOff>63500</xdr:colOff>
      <xdr:row>17</xdr:row>
      <xdr:rowOff>25400</xdr:rowOff>
    </xdr:from>
    <xdr:to>
      <xdr:col>1</xdr:col>
      <xdr:colOff>63500</xdr:colOff>
      <xdr:row>24</xdr:row>
      <xdr:rowOff>63754</xdr:rowOff>
    </xdr:to>
    <xdr:cxnSp macro="">
      <xdr:nvCxnSpPr>
        <xdr:cNvPr id="37" name="Connecteur droit 36"/>
        <xdr:cNvCxnSpPr/>
      </xdr:nvCxnSpPr>
      <xdr:spPr>
        <a:xfrm flipV="1">
          <a:off x="825500" y="4445000"/>
          <a:ext cx="0" cy="1371854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17</xdr:row>
      <xdr:rowOff>88900</xdr:rowOff>
    </xdr:from>
    <xdr:ext cx="356893" cy="635000"/>
    <xdr:sp macro="" textlink="">
      <xdr:nvSpPr>
        <xdr:cNvPr id="38" name="ZoneTexte 37"/>
        <xdr:cNvSpPr txBox="1"/>
      </xdr:nvSpPr>
      <xdr:spPr>
        <a:xfrm>
          <a:off x="762000" y="4508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1964</a:t>
          </a:r>
        </a:p>
      </xdr:txBody>
    </xdr:sp>
    <xdr:clientData/>
  </xdr:oneCellAnchor>
  <xdr:twoCellAnchor>
    <xdr:from>
      <xdr:col>1</xdr:col>
      <xdr:colOff>254000</xdr:colOff>
      <xdr:row>17</xdr:row>
      <xdr:rowOff>25400</xdr:rowOff>
    </xdr:from>
    <xdr:to>
      <xdr:col>4</xdr:col>
      <xdr:colOff>673100</xdr:colOff>
      <xdr:row>26</xdr:row>
      <xdr:rowOff>57150</xdr:rowOff>
    </xdr:to>
    <xdr:sp macro="" textlink="">
      <xdr:nvSpPr>
        <xdr:cNvPr id="39" name="Rectangle 38"/>
        <xdr:cNvSpPr/>
      </xdr:nvSpPr>
      <xdr:spPr>
        <a:xfrm>
          <a:off x="1016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254000</xdr:colOff>
      <xdr:row>16</xdr:row>
      <xdr:rowOff>88900</xdr:rowOff>
    </xdr:from>
    <xdr:to>
      <xdr:col>4</xdr:col>
      <xdr:colOff>673100</xdr:colOff>
      <xdr:row>16</xdr:row>
      <xdr:rowOff>88900</xdr:rowOff>
    </xdr:to>
    <xdr:cxnSp macro="">
      <xdr:nvCxnSpPr>
        <xdr:cNvPr id="40" name="Connecteur droit 39"/>
        <xdr:cNvCxnSpPr/>
      </xdr:nvCxnSpPr>
      <xdr:spPr>
        <a:xfrm>
          <a:off x="1016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15</xdr:row>
      <xdr:rowOff>88900</xdr:rowOff>
    </xdr:from>
    <xdr:ext cx="5524500" cy="264560"/>
    <xdr:sp macro="" textlink="">
      <xdr:nvSpPr>
        <xdr:cNvPr id="41" name="ZoneTexte 40"/>
        <xdr:cNvSpPr txBox="1"/>
      </xdr:nvSpPr>
      <xdr:spPr>
        <a:xfrm>
          <a:off x="1143000" y="4127500"/>
          <a:ext cx="5524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5</xdr:col>
      <xdr:colOff>38100</xdr:colOff>
      <xdr:row>17</xdr:row>
      <xdr:rowOff>25400</xdr:rowOff>
    </xdr:from>
    <xdr:to>
      <xdr:col>5</xdr:col>
      <xdr:colOff>38100</xdr:colOff>
      <xdr:row>26</xdr:row>
      <xdr:rowOff>57150</xdr:rowOff>
    </xdr:to>
    <xdr:cxnSp macro="">
      <xdr:nvCxnSpPr>
        <xdr:cNvPr id="42" name="Connecteur droit 41"/>
        <xdr:cNvCxnSpPr/>
      </xdr:nvCxnSpPr>
      <xdr:spPr>
        <a:xfrm>
          <a:off x="5334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736600</xdr:colOff>
      <xdr:row>18</xdr:row>
      <xdr:rowOff>152400</xdr:rowOff>
    </xdr:from>
    <xdr:ext cx="356893" cy="635000"/>
    <xdr:sp macro="" textlink="">
      <xdr:nvSpPr>
        <xdr:cNvPr id="43" name="ZoneTexte 42"/>
        <xdr:cNvSpPr txBox="1"/>
      </xdr:nvSpPr>
      <xdr:spPr>
        <a:xfrm>
          <a:off x="5270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265176</xdr:colOff>
      <xdr:row>24</xdr:row>
      <xdr:rowOff>74232</xdr:rowOff>
    </xdr:from>
    <xdr:to>
      <xdr:col>1</xdr:col>
      <xdr:colOff>614426</xdr:colOff>
      <xdr:row>26</xdr:row>
      <xdr:rowOff>42482</xdr:rowOff>
    </xdr:to>
    <xdr:sp macro="" textlink="">
      <xdr:nvSpPr>
        <xdr:cNvPr id="44" name="Triangle isocèle 43"/>
        <xdr:cNvSpPr/>
      </xdr:nvSpPr>
      <xdr:spPr>
        <a:xfrm>
          <a:off x="1027176" y="5827332"/>
          <a:ext cx="349250" cy="34925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449051</xdr:colOff>
      <xdr:row>24</xdr:row>
      <xdr:rowOff>74232</xdr:rowOff>
    </xdr:from>
    <xdr:to>
      <xdr:col>1</xdr:col>
      <xdr:colOff>798301</xdr:colOff>
      <xdr:row>26</xdr:row>
      <xdr:rowOff>42482</xdr:rowOff>
    </xdr:to>
    <xdr:sp macro="" textlink="">
      <xdr:nvSpPr>
        <xdr:cNvPr id="45" name="Triangle isocèle 44"/>
        <xdr:cNvSpPr/>
      </xdr:nvSpPr>
      <xdr:spPr>
        <a:xfrm rot="10800000">
          <a:off x="1211051" y="5827332"/>
          <a:ext cx="349250" cy="34925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171450</xdr:rowOff>
        </xdr:from>
        <xdr:to>
          <xdr:col>0</xdr:col>
          <xdr:colOff>1171575</xdr:colOff>
          <xdr:row>4</xdr:row>
          <xdr:rowOff>171450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62344</xdr:rowOff>
    </xdr:to>
    <xdr:pic macro="[0]!ShowHome"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1249</xdr:colOff>
      <xdr:row>4</xdr:row>
      <xdr:rowOff>151333</xdr:rowOff>
    </xdr:from>
    <xdr:to>
      <xdr:col>3</xdr:col>
      <xdr:colOff>721053</xdr:colOff>
      <xdr:row>7</xdr:row>
      <xdr:rowOff>186941</xdr:rowOff>
    </xdr:to>
    <xdr:grpSp>
      <xdr:nvGrpSpPr>
        <xdr:cNvPr id="12" name="Groupe 11"/>
        <xdr:cNvGrpSpPr/>
      </xdr:nvGrpSpPr>
      <xdr:grpSpPr>
        <a:xfrm>
          <a:off x="2287249" y="913333"/>
          <a:ext cx="719804" cy="607108"/>
          <a:chOff x="2284577" y="916893"/>
          <a:chExt cx="1211988" cy="1014100"/>
        </a:xfrm>
      </xdr:grpSpPr>
      <xdr:cxnSp macro="">
        <xdr:nvCxnSpPr>
          <xdr:cNvPr id="3" name="Connecteur droit 2"/>
          <xdr:cNvCxnSpPr/>
        </xdr:nvCxnSpPr>
        <xdr:spPr>
          <a:xfrm>
            <a:off x="2292231" y="916893"/>
            <a:ext cx="623" cy="1006534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Connecteur droit 4"/>
          <xdr:cNvCxnSpPr/>
        </xdr:nvCxnSpPr>
        <xdr:spPr>
          <a:xfrm>
            <a:off x="2297305" y="1929748"/>
            <a:ext cx="119926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Connecteur droit 6"/>
          <xdr:cNvCxnSpPr/>
        </xdr:nvCxnSpPr>
        <xdr:spPr>
          <a:xfrm flipV="1">
            <a:off x="3488909" y="1672037"/>
            <a:ext cx="0" cy="258956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8"/>
          <xdr:cNvCxnSpPr/>
        </xdr:nvCxnSpPr>
        <xdr:spPr>
          <a:xfrm flipH="1" flipV="1">
            <a:off x="2284577" y="922413"/>
            <a:ext cx="1209407" cy="764491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queryTables/queryTable1.xml><?xml version="1.0" encoding="utf-8"?>
<queryTable xmlns="http://schemas.openxmlformats.org/spreadsheetml/2006/main" name="Metalhom R_OutilUsinage_Percage" preserveFormatting="0" connectionId="9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</queryTableFields>
  </queryTableRefresh>
</queryTable>
</file>

<file path=xl/queryTables/queryTable2.xml><?xml version="1.0" encoding="utf-8"?>
<queryTable xmlns="http://schemas.openxmlformats.org/spreadsheetml/2006/main" name="Metalhom.accdb" connectionId="12" autoFormatId="16" applyNumberFormats="0" applyBorderFormats="0" applyFontFormats="0" applyPatternFormats="0" applyAlignmentFormats="0" applyWidthHeightFormats="0">
  <queryTableRefresh preserveSortFilterLayout="0"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Percage" tableColumnId="9"/>
      <queryTableField id="10" name="Machine" tableColumnId="10"/>
    </queryTableFields>
  </queryTableRefresh>
</queryTable>
</file>

<file path=xl/queryTables/queryTable3.xml><?xml version="1.0" encoding="utf-8"?>
<queryTable xmlns="http://schemas.openxmlformats.org/spreadsheetml/2006/main" name="Metalhom.accdb_1" connectionId="6" autoFormatId="16" applyNumberFormats="0" applyBorderFormats="0" applyFontFormats="0" applyPatternFormats="0" applyAlignmentFormats="0" applyWidthHeightFormats="0">
  <queryTableRefresh preserveSortFilterLayout="0" nextId="13">
    <queryTableFields count="12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idx" tableColumnId="9"/>
      <queryTableField id="10" name="mini" tableColumnId="10"/>
      <queryTableField id="11" name="maxi" tableColumnId="11"/>
      <queryTableField id="12" name="Machine" tableColumnId="12"/>
    </queryTableFields>
  </queryTableRefresh>
</queryTable>
</file>

<file path=xl/queryTables/queryTable4.xml><?xml version="1.0" encoding="utf-8"?>
<queryTable xmlns="http://schemas.openxmlformats.org/spreadsheetml/2006/main" name="Metalhom.accdb_2" connectionId="5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Machine" tableColumnId="9"/>
    </queryTableFields>
  </queryTableRefresh>
</queryTable>
</file>

<file path=xl/queryTables/queryTable5.xml><?xml version="1.0" encoding="utf-8"?>
<queryTable xmlns="http://schemas.openxmlformats.org/spreadsheetml/2006/main" name="Metalhom.accdb_3" connectionId="4" autoFormatId="16" applyNumberFormats="0" applyBorderFormats="0" applyFontFormats="0" applyPatternFormats="0" applyAlignmentFormats="0" applyWidthHeightFormats="0">
  <queryTableRefresh nextId="11">
    <queryTableFields count="10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ApteEbauche" tableColumnId="9"/>
      <queryTableField id="10" name="Machine" tableColumnId="10"/>
    </queryTableFields>
  </queryTableRefresh>
</queryTable>
</file>

<file path=xl/queryTables/queryTable6.xml><?xml version="1.0" encoding="utf-8"?>
<queryTable xmlns="http://schemas.openxmlformats.org/spreadsheetml/2006/main" name="Metalhom.accdb_4" connectionId="2" autoFormatId="16" applyNumberFormats="0" applyBorderFormats="0" applyFontFormats="0" applyPatternFormats="0" applyAlignmentFormats="0" applyWidthHeightFormats="0">
  <queryTableRefresh preserveSortFilterLayout="0"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  <queryTableField id="10" name="Angle" tableColumnId="10"/>
    </queryTableFields>
  </queryTableRefresh>
</queryTable>
</file>

<file path=xl/queryTables/queryTable7.xml><?xml version="1.0" encoding="utf-8"?>
<queryTable xmlns="http://schemas.openxmlformats.org/spreadsheetml/2006/main" name="Metalhom.accdb_5" connectionId="15" autoFormatId="16" applyNumberFormats="0" applyBorderFormats="0" applyFontFormats="0" applyPatternFormats="0" applyAlignmentFormats="0" applyWidthHeightFormats="0">
  <queryTableRefresh nextId="7">
    <queryTableFields count="6">
      <queryTableField id="1" name="NuanceMere" tableColumnId="1"/>
      <queryTableField id="2" name="NuanceFille" tableColumnId="2"/>
      <queryTableField id="3" name="Densite" tableColumnId="3"/>
      <queryTableField id="4" name="Durete" tableColumnId="4"/>
      <queryTableField id="5" name="ClasseMatiere" tableColumnId="5"/>
      <queryTableField id="6" name="Description" tableColumnId="6"/>
    </queryTableFields>
  </queryTableRefresh>
</queryTable>
</file>

<file path=xl/queryTables/queryTable8.xml><?xml version="1.0" encoding="utf-8"?>
<queryTable xmlns="http://schemas.openxmlformats.org/spreadsheetml/2006/main" name="Metalhom.accdb_6" connectionId="16" autoFormatId="16" applyNumberFormats="0" applyBorderFormats="0" applyFontFormats="0" applyPatternFormats="0" applyAlignmentFormats="0" applyWidthHeightFormats="0">
  <queryTableRefresh nextId="6">
    <queryTableFields count="5">
      <queryTableField id="1" name="Nuance" tableColumnId="1"/>
      <queryTableField id="2" name="Densite" tableColumnId="2"/>
      <queryTableField id="3" name="Durete" tableColumnId="3"/>
      <queryTableField id="4" name="ClasseMatiere" tableColumnId="4"/>
      <queryTableField id="5" name="Description" tableColumnId="5"/>
    </queryTableFields>
  </queryTableRefresh>
</queryTable>
</file>

<file path=xl/queryTables/queryTable9.xml><?xml version="1.0" encoding="utf-8"?>
<queryTable xmlns="http://schemas.openxmlformats.org/spreadsheetml/2006/main" name="Metalhom.accdb_7" connectionId="11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Surfacage" tableColumnId="8"/>
      <queryTableField id="9" name="Machine" tableColumnId="9"/>
    </queryTableFields>
  </queryTableRefresh>
</queryTable>
</file>

<file path=xl/queryTables/queryTable10.xml><?xml version="1.0" encoding="utf-8"?>
<queryTable xmlns="http://schemas.openxmlformats.org/spreadsheetml/2006/main" name="Outillage.accdb" connectionId="3" autoFormatId="16" applyNumberFormats="0" applyBorderFormats="0" applyFontFormats="0" applyPatternFormats="0" applyAlignmentFormats="0" applyWidthHeightFormats="0">
  <queryTableRefresh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Contournage" tableColumnId="8"/>
      <queryTableField id="9" name="APlaquette" tableColumnId="9"/>
      <queryTableField id="10" name="Machine" tableColumnId="10"/>
    </queryTableFields>
  </queryTableRefresh>
</queryTable>
</file>

<file path=xl/queryTables/queryTable11.xml><?xml version="1.0" encoding="utf-8"?>
<queryTable xmlns="http://schemas.openxmlformats.org/spreadsheetml/2006/main" name="Outillage.accdb_1" connectionId="10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Rainurage" tableColumnId="8"/>
      <queryTableField id="9" name="Machine" tableColumnId="9"/>
    </queryTableFields>
  </queryTableRefresh>
</queryTable>
</file>

<file path=xl/queryTables/queryTable12.xml><?xml version="1.0" encoding="utf-8"?>
<queryTable xmlns="http://schemas.openxmlformats.org/spreadsheetml/2006/main" name="Outillage.accdb_2" connectionId="8" autoFormatId="16" applyNumberFormats="0" applyBorderFormats="0" applyFontFormats="0" applyPatternFormats="0" applyAlignmentFormats="0" applyWidthHeightFormats="0">
  <queryTableRefresh nextId="16">
    <queryTableFields count="13">
      <queryTableField id="3" name="Diametre" tableColumnId="3"/>
      <queryTableField id="4" name="Description" tableColumnId="4"/>
      <queryTableField id="5" name="Dent" tableColumnId="5"/>
      <queryTableField id="6" name="Avance" tableColumnId="6"/>
      <queryTableField id="7" name="VitesseCoupe" tableColumnId="7"/>
      <queryTableField id="8" name="Passe" tableColumnId="8"/>
      <queryTableField id="9" name="APlaquette" tableColumnId="9"/>
      <queryTableField id="10" name="ApteSurfacage" tableColumnId="10"/>
      <queryTableField id="11" name="ApteContournage" tableColumnId="11"/>
      <queryTableField id="12" name="ApteEbauche" tableColumnId="12"/>
      <queryTableField id="13" name="ApteRainurage" tableColumnId="13"/>
      <queryTableField id="14" name="Machine" tableColumnId="1"/>
      <queryTableField id="15" name="TypeOutil" tableColumnId="2"/>
    </queryTableFields>
  </queryTableRefresh>
</queryTable>
</file>

<file path=xl/queryTables/queryTable13.xml><?xml version="1.0" encoding="utf-8"?>
<queryTable xmlns="http://schemas.openxmlformats.org/spreadsheetml/2006/main" name="Outillage.accdb_3" connectionId="17" autoFormatId="16" applyNumberFormats="0" applyBorderFormats="0" applyFontFormats="0" applyPatternFormats="0" applyAlignmentFormats="0" applyWidthHeightFormats="0">
  <queryTableRefresh nextId="2">
    <queryTableFields count="1">
      <queryTableField id="1" name="Nom" tableColumnId="1"/>
    </queryTableFields>
  </queryTableRefresh>
</queryTable>
</file>

<file path=xl/queryTables/queryTable14.xml><?xml version="1.0" encoding="utf-8"?>
<queryTable xmlns="http://schemas.openxmlformats.org/spreadsheetml/2006/main" name="Outillage.accdb_4" connectionId="7" autoFormatId="16" applyNumberFormats="0" applyBorderFormats="0" applyFontFormats="0" applyPatternFormats="0" applyAlignmentFormats="0" applyWidthHeightFormats="0">
  <queryTableRefresh nextId="3">
    <queryTableFields count="2">
      <queryTableField id="1" name="Machine" tableColumnId="1"/>
      <queryTableField id="2" name="operation" tableColumnId="2"/>
    </queryTableFields>
  </queryTableRefresh>
</queryTable>
</file>

<file path=xl/queryTables/queryTable15.xml><?xml version="1.0" encoding="utf-8"?>
<queryTable xmlns="http://schemas.openxmlformats.org/spreadsheetml/2006/main" name="Outillage.accdb_5" connectionId="14" autoFormatId="16" applyNumberFormats="0" applyBorderFormats="0" applyFontFormats="0" applyPatternFormats="0" applyAlignmentFormats="0" applyWidthHeightFormats="0">
  <queryTableRefresh nextId="11">
    <queryTableFields count="2">
      <queryTableField id="1" name="Nom" tableColumnId="1"/>
      <queryTableField id="2" name="Machine" tableColumnId="2"/>
    </queryTableFields>
  </queryTableRefresh>
</queryTable>
</file>

<file path=xl/queryTables/queryTable16.xml><?xml version="1.0" encoding="utf-8"?>
<queryTable xmlns="http://schemas.openxmlformats.org/spreadsheetml/2006/main" name="Outillage.accdb_6" connectionId="13" autoFormatId="16" applyNumberFormats="0" applyBorderFormats="0" applyFontFormats="0" applyPatternFormats="0" applyAlignmentFormats="0" applyWidthHeightFormats="0">
  <queryTableRefresh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Percage" tableColumnId="9"/>
      <queryTableField id="10" name="Machine" tableColumnId="10"/>
    </queryTableFields>
  </queryTableRefresh>
</queryTable>
</file>

<file path=xl/queryTables/queryTable17.xml><?xml version="1.0" encoding="utf-8"?>
<queryTable xmlns="http://schemas.openxmlformats.org/spreadsheetml/2006/main" name="Outillage.accdb_7" connectionId="1" autoFormatId="16" applyNumberFormats="0" applyBorderFormats="0" applyFontFormats="0" applyPatternFormats="0" applyAlignmentFormats="0" applyWidthHeightFormats="0">
  <queryTableRefresh nextId="3">
    <queryTableFields count="2">
      <queryTableField id="1" name="Angle" tableColumnId="1"/>
      <queryTableField id="2" name="Machine" tableColumnId="2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table1.xml><?xml version="1.0" encoding="utf-8"?>
<table xmlns="http://schemas.openxmlformats.org/spreadsheetml/2006/main" id="1" name="Tableau1" displayName="Tableau1" ref="A3:G14" totalsRowShown="0">
  <autoFilter ref="A3:G14"/>
  <tableColumns count="7">
    <tableColumn id="1" name="Colonne1">
      <calculatedColumnFormula>B4*10*0.036</calculatedColumnFormula>
    </tableColumn>
    <tableColumn id="2" name="Colonne2"/>
    <tableColumn id="3" name="Colonne3"/>
    <tableColumn id="4" name="Colonne4"/>
    <tableColumn id="5" name="Colonne5" dataDxfId="39"/>
    <tableColumn id="6" name="Colonne6"/>
    <tableColumn id="7" name="Colonne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ableau13" displayName="Tableau13" ref="C2:C11" totalsRowShown="0">
  <autoFilter ref="C2:C11"/>
  <tableColumns count="1">
    <tableColumn id="1" name="Opérations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13" name="Tableau_Percage" displayName="Tableau_Percage" ref="U2:AC48" tableType="queryTable" totalsRowShown="0">
  <autoFilter ref="U2:AC48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au_Taraudage" displayName="Tableau_Taraudage" ref="AE2:AN12" tableType="queryTable" totalsRowShown="0">
  <autoFilter ref="AE2:AN12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Percag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5" name="Tableau_GrainFinition" displayName="Tableau_GrainFinition" ref="AP2:BA8" tableType="queryTable" totalsRowShown="0">
  <autoFilter ref="AP2:BA8"/>
  <tableColumns count="12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idx" queryTableFieldId="9"/>
    <tableColumn id="10" uniqueName="10" name="mini" queryTableFieldId="10"/>
    <tableColumn id="11" uniqueName="11" name="maxi" queryTableFieldId="11"/>
    <tableColumn id="12" uniqueName="12" name="Machine" queryTableFieldId="1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6" name="Tableau_FraiseFinition" displayName="Tableau_FraiseFinition" ref="BC2:BK6" tableType="queryTable" totalsRowShown="0">
  <autoFilter ref="BC2:BK6"/>
  <tableColumns count="9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7" name="Tableau_FraiseEbauche" displayName="Tableau_FraiseEbauche" ref="BM2:BV11" tableType="queryTable" totalsRowShown="0">
  <autoFilter ref="BM2:BV11"/>
  <tableColumns count="10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ApteEbauch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8" name="Tableau_Chanfreinage" displayName="Tableau_Chanfreinage" ref="BX2:CG8" tableType="queryTable" totalsRowShown="0">
  <autoFilter ref="BX2:CG8"/>
  <tableColumns count="10">
    <tableColumn id="1" uniqueName="1" name="Description" queryTableFieldId="1"/>
    <tableColumn id="2" uniqueName="2" name="Diametre" queryTableFieldId="2"/>
    <tableColumn id="3" uniqueName="3" name="Dent" queryTableFieldId="3" dataDxfId="1"/>
    <tableColumn id="4" uniqueName="4" name="Avance" queryTableFieldId="4" dataDxfId="0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  <tableColumn id="10" uniqueName="10" name="Angle" queryTableFieldId="1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9" name="Tableau_Nuance" displayName="Tableau_Nuance" ref="N2:S59" tableType="queryTable" totalsRowShown="0">
  <autoFilter ref="N2:S59"/>
  <tableColumns count="6">
    <tableColumn id="1" uniqueName="1" name="NuanceMere" queryTableFieldId="1"/>
    <tableColumn id="2" uniqueName="2" name="NuanceFille" queryTableFieldId="2"/>
    <tableColumn id="3" uniqueName="3" name="Densite" queryTableFieldId="3"/>
    <tableColumn id="4" uniqueName="4" name="Durete" queryTableFieldId="4"/>
    <tableColumn id="5" uniqueName="5" name="ClasseMatiere" queryTableFieldId="5"/>
    <tableColumn id="6" uniqueName="6" name="Description" queryTableField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0" name="Tableau_NuanceMere" displayName="Tableau_NuanceMere" ref="H2:L10" tableType="queryTable" totalsRowShown="0">
  <autoFilter ref="H2:L10"/>
  <tableColumns count="5">
    <tableColumn id="1" uniqueName="1" name="Nuance" queryTableFieldId="1"/>
    <tableColumn id="2" uniqueName="2" name="Densite" queryTableFieldId="2"/>
    <tableColumn id="3" uniqueName="3" name="Durete" queryTableFieldId="3"/>
    <tableColumn id="4" uniqueName="4" name="ClasseMatiere" queryTableFieldId="4"/>
    <tableColumn id="5" uniqueName="5" name="Description" queryTableFieldId="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21" name="Tableau_Surfacage" displayName="Tableau_Surfacage" ref="CI2:CQ11" tableType="queryTable" totalsRowShown="0">
  <autoFilter ref="CI2:CQ11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Surfacag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" name="Tableau_Contournage" displayName="Tableau_Contournage" ref="CS2:DB15" tableType="queryTable" totalsRowShown="0">
  <autoFilter ref="CS2:DB15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Contournage" queryTableFieldId="8"/>
    <tableColumn id="9" uniqueName="9" name="APlaquett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4" name="Tableau_Rainurage" displayName="Tableau_Rainurage" ref="DD2:DL9" tableType="queryTable" totalsRowShown="0"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Rainurag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7" name="Tableau_Outillage.accdb_2" displayName="Tableau_Outillage.accdb_2" ref="DN2:DZ102" tableType="queryTable" totalsRowShown="0">
  <autoFilter ref="DN2:DZ102"/>
  <tableColumns count="13">
    <tableColumn id="3" uniqueName="3" name="Diametre" queryTableFieldId="3"/>
    <tableColumn id="4" uniqueName="4" name="Description" queryTableFieldId="4"/>
    <tableColumn id="5" uniqueName="5" name="Dent" queryTableFieldId="5"/>
    <tableColumn id="6" uniqueName="6" name="Avance" queryTableFieldId="6"/>
    <tableColumn id="7" uniqueName="7" name="VitesseCoupe" queryTableFieldId="7"/>
    <tableColumn id="8" uniqueName="8" name="Passe" queryTableFieldId="8"/>
    <tableColumn id="9" uniqueName="9" name="APlaquette" queryTableFieldId="9"/>
    <tableColumn id="10" uniqueName="10" name="ApteSurfacage" queryTableFieldId="10"/>
    <tableColumn id="11" uniqueName="11" name="ApteContournage" queryTableFieldId="11"/>
    <tableColumn id="12" uniqueName="12" name="ApteEbauche" queryTableFieldId="12"/>
    <tableColumn id="13" uniqueName="13" name="ApteRainurage" queryTableFieldId="13"/>
    <tableColumn id="1" uniqueName="1" name="Machine" queryTableFieldId="14"/>
    <tableColumn id="2" uniqueName="2" name="TypeOutil" queryTableFieldId="1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8" name="Tableau_Machine" displayName="Tableau_Machine" ref="A2:A4" tableType="queryTable" totalsRowShown="0">
  <autoFilter ref="A2:A4"/>
  <tableColumns count="1">
    <tableColumn id="1" uniqueName="1" name="Nom" queryTableFieldId="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9" name="Tableau_Outillage.accdb_4" displayName="Tableau_Outillage.accdb_4" ref="E2:F11" tableType="queryTable" totalsRowShown="0">
  <autoFilter ref="E2:F11"/>
  <tableColumns count="2">
    <tableColumn id="1" uniqueName="1" name="Machine" queryTableFieldId="1"/>
    <tableColumn id="2" uniqueName="2" name="Operation" queryTableFieldId="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0" name="Tableau_TypeOutilUsinage" displayName="Tableau_TypeOutilUsinage" ref="EB2:EC16" tableType="queryTable" totalsRowShown="0">
  <autoFilter ref="EB2:EC16"/>
  <tableColumns count="2">
    <tableColumn id="1" uniqueName="1" name="Nom" queryTableFieldId="1"/>
    <tableColumn id="2" uniqueName="2" name="Machine" queryTableFieldId="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1" name="Tableau_Outillage.accdb_6" displayName="Tableau_Outillage.accdb_6" ref="EE2:EN7" tableType="queryTable" totalsRowShown="0">
  <autoFilter ref="EE2:EN7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Percag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2" name="Tableau_Outillage.accdb_7" displayName="Tableau_Outillage.accdb_7" ref="EP2:EQ6" tableType="queryTable" totalsRowShown="0">
  <autoFilter ref="EP2:EQ6"/>
  <tableColumns count="2">
    <tableColumn id="1" uniqueName="1" name="Angle" queryTableFieldId="1"/>
    <tableColumn id="2" uniqueName="2" name="Machine" queryTableFieldId="2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5" name="Tableau5" displayName="Tableau5" ref="Q2:S12" totalsRowShown="0" headerRowDxfId="6" dataDxfId="5">
  <autoFilter ref="Q2:S12"/>
  <tableColumns count="3">
    <tableColumn id="1" name="Taraud" dataDxfId="4"/>
    <tableColumn id="2" name="Pas" dataDxfId="3"/>
    <tableColumn id="3" name="Vitesse" dataDxfId="2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6" name="Tableau6" displayName="Tableau6" ref="I3:K25" totalsRowShown="0">
  <autoFilter ref="I3:K25"/>
  <tableColumns count="3">
    <tableColumn id="2" name="Epaisseur"/>
    <tableColumn id="1" name="Amperage"/>
    <tableColumn id="3" name="Vitess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3.xml"/><Relationship Id="rId4" Type="http://schemas.openxmlformats.org/officeDocument/2006/relationships/ctrlProp" Target="../ctrlProps/ctrlProp2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4.xml"/><Relationship Id="rId4" Type="http://schemas.openxmlformats.org/officeDocument/2006/relationships/ctrlProp" Target="../ctrlProps/ctrlProp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3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20.xml"/><Relationship Id="rId4" Type="http://schemas.openxmlformats.org/officeDocument/2006/relationships/table" Target="../tables/table20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A3"/>
  <sheetViews>
    <sheetView showGridLines="0" showRowColHeaders="0" tabSelected="1" workbookViewId="0"/>
  </sheetViews>
  <sheetFormatPr baseColWidth="10" defaultRowHeight="15"/>
  <sheetData>
    <row r="1" spans="1:1">
      <c r="A1" t="s">
        <v>3889</v>
      </c>
    </row>
    <row r="3" spans="1:1" ht="46.5" customHeight="1"/>
  </sheetData>
  <sheetProtection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bChoixVe">
                <anchor moveWithCells="1" sizeWithCells="1">
                  <from>
                    <xdr:col>2</xdr:col>
                    <xdr:colOff>76200</xdr:colOff>
                    <xdr:row>5</xdr:row>
                    <xdr:rowOff>171450</xdr:rowOff>
                  </from>
                  <to>
                    <xdr:col>4</xdr:col>
                    <xdr:colOff>57150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bEstimationPliage">
                <anchor moveWithCells="1" sizeWithCells="1">
                  <from>
                    <xdr:col>2</xdr:col>
                    <xdr:colOff>85725</xdr:colOff>
                    <xdr:row>3</xdr:row>
                    <xdr:rowOff>19050</xdr:rowOff>
                  </from>
                  <to>
                    <xdr:col>4</xdr:col>
                    <xdr:colOff>85725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tbEstimationUsinage">
                <anchor moveWithCells="1" sizeWithCells="1">
                  <from>
                    <xdr:col>4</xdr:col>
                    <xdr:colOff>266700</xdr:colOff>
                    <xdr:row>3</xdr:row>
                    <xdr:rowOff>19050</xdr:rowOff>
                  </from>
                  <to>
                    <xdr:col>6</xdr:col>
                    <xdr:colOff>266700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tbCalculChanfrein">
                <anchor moveWithCells="1" sizeWithCells="1">
                  <from>
                    <xdr:col>6</xdr:col>
                    <xdr:colOff>504825</xdr:colOff>
                    <xdr:row>3</xdr:row>
                    <xdr:rowOff>9525</xdr:rowOff>
                  </from>
                  <to>
                    <xdr:col>8</xdr:col>
                    <xdr:colOff>504825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tbAptitudeGalva">
                <anchor moveWithCells="1" sizeWithCells="1">
                  <from>
                    <xdr:col>8</xdr:col>
                    <xdr:colOff>733425</xdr:colOff>
                    <xdr:row>3</xdr:row>
                    <xdr:rowOff>9525</xdr:rowOff>
                  </from>
                  <to>
                    <xdr:col>10</xdr:col>
                    <xdr:colOff>733425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tbNakamura">
                <anchor moveWithCells="1" sizeWithCells="1">
                  <from>
                    <xdr:col>8</xdr:col>
                    <xdr:colOff>733425</xdr:colOff>
                    <xdr:row>5</xdr:row>
                    <xdr:rowOff>152400</xdr:rowOff>
                  </from>
                  <to>
                    <xdr:col>10</xdr:col>
                    <xdr:colOff>733425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tbEquivalentCarbone">
                <anchor moveWithCells="1" sizeWithCells="1">
                  <from>
                    <xdr:col>8</xdr:col>
                    <xdr:colOff>714375</xdr:colOff>
                    <xdr:row>8</xdr:row>
                    <xdr:rowOff>114300</xdr:rowOff>
                  </from>
                  <to>
                    <xdr:col>10</xdr:col>
                    <xdr:colOff>714375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tbPoidsTubeRond">
                <anchor moveWithCells="1" sizeWithCells="1">
                  <from>
                    <xdr:col>11</xdr:col>
                    <xdr:colOff>276225</xdr:colOff>
                    <xdr:row>3</xdr:row>
                    <xdr:rowOff>28575</xdr:rowOff>
                  </from>
                  <to>
                    <xdr:col>13</xdr:col>
                    <xdr:colOff>276225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tbPoidsTubeRect">
                <anchor moveWithCells="1" sizeWithCells="1">
                  <from>
                    <xdr:col>11</xdr:col>
                    <xdr:colOff>285750</xdr:colOff>
                    <xdr:row>5</xdr:row>
                    <xdr:rowOff>161925</xdr:rowOff>
                  </from>
                  <to>
                    <xdr:col>13</xdr:col>
                    <xdr:colOff>285750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tbTempsSciage">
                <anchor moveWithCells="1" sizeWithCells="1">
                  <from>
                    <xdr:col>11</xdr:col>
                    <xdr:colOff>285750</xdr:colOff>
                    <xdr:row>8</xdr:row>
                    <xdr:rowOff>104775</xdr:rowOff>
                  </from>
                  <to>
                    <xdr:col>13</xdr:col>
                    <xdr:colOff>285750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[0]!tbTauxChu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Button 13">
              <controlPr defaultSize="0" print="0" autoFill="0" autoPict="0" macro="[0]!tbTauxChutePlaque">
                <anchor moveWithCells="1" sizeWithCells="1">
                  <from>
                    <xdr:col>0</xdr:col>
                    <xdr:colOff>0</xdr:colOff>
                    <xdr:row>5</xdr:row>
                    <xdr:rowOff>171450</xdr:rowOff>
                  </from>
                  <to>
                    <xdr:col>2</xdr:col>
                    <xdr:colOff>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Button 14">
              <controlPr defaultSize="0" print="0" autoFill="0" autoPict="0" macro="[0]!tbTauxChuteTriangleRectangle">
                <anchor moveWithCells="1" sizeWithCells="1">
                  <from>
                    <xdr:col>0</xdr:col>
                    <xdr:colOff>0</xdr:colOff>
                    <xdr:row>9</xdr:row>
                    <xdr:rowOff>9525</xdr:rowOff>
                  </from>
                  <to>
                    <xdr:col>2</xdr:col>
                    <xdr:colOff>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Button 15">
              <controlPr defaultSize="0" print="0" autoFill="0" autoPict="0" macro="[0]!tbTauxChuteTriangleIsocele">
                <anchor moveWithCells="1" sizeWithCells="1">
                  <from>
                    <xdr:col>0</xdr:col>
                    <xdr:colOff>0</xdr:colOff>
                    <xdr:row>12</xdr:row>
                    <xdr:rowOff>123825</xdr:rowOff>
                  </from>
                  <to>
                    <xdr:col>2</xdr:col>
                    <xdr:colOff>0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Button 16">
              <controlPr defaultSize="0" print="0" autoFill="0" autoPict="0" macro="[0]!tbBrasTaraudage">
                <anchor moveWithCells="1" sizeWithCells="1">
                  <from>
                    <xdr:col>4</xdr:col>
                    <xdr:colOff>257175</xdr:colOff>
                    <xdr:row>6</xdr:row>
                    <xdr:rowOff>0</xdr:rowOff>
                  </from>
                  <to>
                    <xdr:col>6</xdr:col>
                    <xdr:colOff>257175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Button 17">
              <controlPr defaultSize="0" print="0" autoFill="0" autoPict="0" macro="[0]!tbDeveloppeProfile">
                <anchor moveWithCells="1" sizeWithCells="1">
                  <from>
                    <xdr:col>11</xdr:col>
                    <xdr:colOff>295275</xdr:colOff>
                    <xdr:row>11</xdr:row>
                    <xdr:rowOff>66675</xdr:rowOff>
                  </from>
                  <to>
                    <xdr:col>13</xdr:col>
                    <xdr:colOff>295275</xdr:colOff>
                    <xdr:row>13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0" name="Button 18">
              <controlPr defaultSize="0" print="0" autoFill="0" autoPict="0" macro="[0]!UpdateDbPath">
                <anchor moveWithCells="1" sizeWithCells="1">
                  <from>
                    <xdr:col>19</xdr:col>
                    <xdr:colOff>695325</xdr:colOff>
                    <xdr:row>44</xdr:row>
                    <xdr:rowOff>57150</xdr:rowOff>
                  </from>
                  <to>
                    <xdr:col>21</xdr:col>
                    <xdr:colOff>695325</xdr:colOff>
                    <xdr:row>46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tabColor theme="9"/>
  </sheetPr>
  <dimension ref="B1:H14"/>
  <sheetViews>
    <sheetView showGridLines="0" showRowColHeaders="0" workbookViewId="0"/>
  </sheetViews>
  <sheetFormatPr baseColWidth="10" defaultRowHeight="12.75"/>
  <cols>
    <col min="1" max="1" width="19.7109375" style="14" customWidth="1"/>
    <col min="2" max="3" width="11.42578125" style="14"/>
    <col min="4" max="4" width="17" style="14" bestFit="1" customWidth="1"/>
    <col min="5" max="5" width="13.140625" style="14" customWidth="1"/>
    <col min="6" max="6" width="5.7109375" style="14" hidden="1" customWidth="1"/>
    <col min="7" max="7" width="23.28515625" style="14" customWidth="1"/>
    <col min="8" max="16384" width="11.42578125" style="14"/>
  </cols>
  <sheetData>
    <row r="1" spans="2:8" ht="65.25" customHeight="1" thickBot="1">
      <c r="C1" s="291" t="s">
        <v>52</v>
      </c>
      <c r="D1" s="291"/>
      <c r="E1" s="291"/>
      <c r="F1" s="291"/>
      <c r="G1" s="291"/>
    </row>
    <row r="2" spans="2:8" ht="13.5" thickTop="1"/>
    <row r="3" spans="2:8" ht="13.5" thickBot="1"/>
    <row r="4" spans="2:8" ht="26.25">
      <c r="D4" s="16" t="s">
        <v>53</v>
      </c>
      <c r="E4" s="16" t="s">
        <v>54</v>
      </c>
    </row>
    <row r="5" spans="2:8" ht="23.25" thickBot="1">
      <c r="D5" s="46">
        <v>40</v>
      </c>
      <c r="E5" s="46">
        <v>10</v>
      </c>
    </row>
    <row r="9" spans="2:8" ht="13.5" thickBot="1"/>
    <row r="10" spans="2:8" ht="23.25" thickBot="1">
      <c r="D10" s="292" t="str">
        <f>IF(ISNA( INDEX(S002_matrice,MATCH(D5,S002_epaisseur)+1,MATCH(E5,S002_rayon)+1)),"Inapte",CONCATENATE("Vé : ",INDEX(S002_matrice,MATCH(D5,S002_epaisseur)+1,MATCH(E5,S002_rayon)+1)))</f>
        <v>Vé : 300</v>
      </c>
      <c r="E10" s="293"/>
    </row>
    <row r="14" spans="2:8" ht="105.75" customHeight="1">
      <c r="B14" s="294" t="s">
        <v>55</v>
      </c>
      <c r="C14" s="294"/>
      <c r="D14" s="294"/>
      <c r="E14" s="294"/>
      <c r="F14" s="294"/>
      <c r="G14" s="294"/>
      <c r="H14" s="294"/>
    </row>
  </sheetData>
  <mergeCells count="3">
    <mergeCell ref="C1:G1"/>
    <mergeCell ref="D10:E10"/>
    <mergeCell ref="B14:H14"/>
  </mergeCells>
  <conditionalFormatting sqref="D10:E10">
    <cfRule type="cellIs" dxfId="41" priority="1" stopIfTrue="1" operator="notEqual">
      <formula>"Inapte"</formula>
    </cfRule>
    <cfRule type="cellIs" dxfId="40" priority="2" stopIfTrue="1" operator="equal">
      <formula>"Inapte"</formula>
    </cfRule>
  </conditionalFormatting>
  <dataValidations count="2">
    <dataValidation type="list" showInputMessage="1" showErrorMessage="1" sqref="D5">
      <formula1>S002_epaisseur</formula1>
    </dataValidation>
    <dataValidation type="list" showInputMessage="1" showErrorMessage="1" sqref="E5">
      <formula1>S002_rayon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0</xdr:row>
                    <xdr:rowOff>571500</xdr:rowOff>
                  </from>
                  <to>
                    <xdr:col>0</xdr:col>
                    <xdr:colOff>1171575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9"/>
  </sheetPr>
  <dimension ref="B2:T38"/>
  <sheetViews>
    <sheetView showGridLines="0" showRowColHeaders="0" workbookViewId="0"/>
  </sheetViews>
  <sheetFormatPr baseColWidth="10" defaultRowHeight="12.75"/>
  <cols>
    <col min="1" max="1" width="21.7109375" style="14" customWidth="1"/>
    <col min="2" max="2" width="11.42578125" style="14"/>
    <col min="3" max="3" width="5.5703125" style="14" bestFit="1" customWidth="1"/>
    <col min="4" max="4" width="4" style="14" bestFit="1" customWidth="1"/>
    <col min="5" max="5" width="4" style="14" customWidth="1"/>
    <col min="6" max="18" width="4" style="14" bestFit="1" customWidth="1"/>
    <col min="19" max="20" width="4" style="14" customWidth="1"/>
    <col min="21" max="16384" width="11.42578125" style="14"/>
  </cols>
  <sheetData>
    <row r="2" spans="2:20" ht="15.75">
      <c r="B2" s="32" t="s">
        <v>44</v>
      </c>
    </row>
    <row r="7" spans="2:20">
      <c r="B7" s="33" t="s">
        <v>45</v>
      </c>
      <c r="C7" s="34">
        <v>2</v>
      </c>
      <c r="D7" s="34">
        <v>5</v>
      </c>
      <c r="E7" s="34">
        <v>8</v>
      </c>
      <c r="F7" s="34">
        <v>10</v>
      </c>
      <c r="G7" s="34">
        <v>15</v>
      </c>
      <c r="H7" s="34">
        <v>20</v>
      </c>
      <c r="I7" s="34">
        <v>25</v>
      </c>
      <c r="J7" s="34">
        <v>30</v>
      </c>
      <c r="K7" s="35">
        <v>35</v>
      </c>
      <c r="L7" s="35">
        <v>40</v>
      </c>
      <c r="M7" s="35">
        <v>45</v>
      </c>
      <c r="N7" s="35">
        <v>50</v>
      </c>
      <c r="O7" s="35">
        <v>60</v>
      </c>
      <c r="P7" s="35">
        <v>70</v>
      </c>
      <c r="Q7" s="35">
        <v>80</v>
      </c>
      <c r="R7" s="35">
        <v>90</v>
      </c>
      <c r="S7" s="35">
        <v>100</v>
      </c>
      <c r="T7" s="35">
        <v>150</v>
      </c>
    </row>
    <row r="8" spans="2:20">
      <c r="B8" s="34">
        <v>1</v>
      </c>
      <c r="C8" s="36">
        <v>6</v>
      </c>
      <c r="D8" s="33">
        <v>24</v>
      </c>
      <c r="E8" s="33">
        <v>24</v>
      </c>
      <c r="F8" s="33">
        <v>40</v>
      </c>
      <c r="G8" s="33">
        <v>40</v>
      </c>
      <c r="H8" s="33">
        <v>40</v>
      </c>
      <c r="I8" s="33">
        <v>60</v>
      </c>
      <c r="J8" s="33">
        <v>60</v>
      </c>
      <c r="K8" s="37">
        <v>80</v>
      </c>
      <c r="L8" s="37">
        <v>80</v>
      </c>
      <c r="M8" s="37">
        <v>80</v>
      </c>
      <c r="N8" s="37">
        <v>100</v>
      </c>
      <c r="O8" s="37">
        <v>120</v>
      </c>
      <c r="P8" s="37">
        <v>160</v>
      </c>
      <c r="Q8" s="37">
        <v>160</v>
      </c>
      <c r="R8" s="37">
        <v>180</v>
      </c>
      <c r="S8" s="37">
        <v>200</v>
      </c>
      <c r="T8" s="37">
        <v>300</v>
      </c>
    </row>
    <row r="9" spans="2:20">
      <c r="B9" s="34">
        <v>2</v>
      </c>
      <c r="C9" s="33">
        <v>12</v>
      </c>
      <c r="D9" s="36">
        <v>24</v>
      </c>
      <c r="E9" s="36">
        <v>24</v>
      </c>
      <c r="F9" s="33">
        <v>40</v>
      </c>
      <c r="G9" s="33">
        <v>40</v>
      </c>
      <c r="H9" s="33">
        <v>40</v>
      </c>
      <c r="I9" s="33">
        <v>60</v>
      </c>
      <c r="J9" s="33">
        <v>60</v>
      </c>
      <c r="K9" s="37">
        <v>80</v>
      </c>
      <c r="L9" s="37">
        <v>80</v>
      </c>
      <c r="M9" s="38">
        <v>80</v>
      </c>
      <c r="N9" s="38">
        <v>100</v>
      </c>
      <c r="O9" s="38">
        <v>120</v>
      </c>
      <c r="P9" s="37">
        <v>160</v>
      </c>
      <c r="Q9" s="37">
        <v>160</v>
      </c>
      <c r="R9" s="37">
        <v>180</v>
      </c>
      <c r="S9" s="37">
        <v>200</v>
      </c>
      <c r="T9" s="37">
        <v>300</v>
      </c>
    </row>
    <row r="10" spans="2:20">
      <c r="B10" s="34">
        <v>3</v>
      </c>
      <c r="C10" s="33">
        <v>24</v>
      </c>
      <c r="D10" s="33">
        <v>24</v>
      </c>
      <c r="E10" s="33">
        <v>24</v>
      </c>
      <c r="F10" s="33">
        <v>40</v>
      </c>
      <c r="G10" s="33">
        <v>40</v>
      </c>
      <c r="H10" s="36">
        <v>40</v>
      </c>
      <c r="I10" s="33">
        <v>60</v>
      </c>
      <c r="J10" s="33">
        <v>80</v>
      </c>
      <c r="K10" s="37">
        <v>80</v>
      </c>
      <c r="L10" s="38">
        <v>80</v>
      </c>
      <c r="M10" s="37">
        <v>100</v>
      </c>
      <c r="N10" s="37">
        <v>120</v>
      </c>
      <c r="O10" s="37">
        <v>160</v>
      </c>
      <c r="P10" s="37">
        <v>160</v>
      </c>
      <c r="Q10" s="37">
        <v>180</v>
      </c>
      <c r="R10" s="37">
        <v>180</v>
      </c>
      <c r="S10" s="37">
        <v>200</v>
      </c>
      <c r="T10" s="37">
        <v>300</v>
      </c>
    </row>
    <row r="11" spans="2:20">
      <c r="B11" s="34">
        <v>4</v>
      </c>
      <c r="C11" s="33">
        <v>24</v>
      </c>
      <c r="D11" s="33">
        <v>40</v>
      </c>
      <c r="E11" s="33">
        <v>40</v>
      </c>
      <c r="F11" s="33">
        <v>40</v>
      </c>
      <c r="G11" s="33">
        <v>40</v>
      </c>
      <c r="H11" s="33">
        <v>60</v>
      </c>
      <c r="I11" s="33">
        <v>60</v>
      </c>
      <c r="J11" s="33">
        <v>80</v>
      </c>
      <c r="K11" s="37">
        <v>80</v>
      </c>
      <c r="L11" s="37">
        <v>100</v>
      </c>
      <c r="M11" s="37">
        <v>100</v>
      </c>
      <c r="N11" s="37">
        <v>120</v>
      </c>
      <c r="O11" s="37">
        <v>160</v>
      </c>
      <c r="P11" s="37">
        <v>160</v>
      </c>
      <c r="Q11" s="37">
        <v>180</v>
      </c>
      <c r="R11" s="37">
        <v>200</v>
      </c>
      <c r="S11" s="37">
        <v>240</v>
      </c>
      <c r="T11" s="37">
        <v>300</v>
      </c>
    </row>
    <row r="12" spans="2:20">
      <c r="B12" s="34">
        <v>5</v>
      </c>
      <c r="C12" s="33">
        <v>40</v>
      </c>
      <c r="D12" s="33">
        <v>40</v>
      </c>
      <c r="E12" s="33">
        <v>40</v>
      </c>
      <c r="F12" s="33">
        <v>40</v>
      </c>
      <c r="G12" s="36">
        <v>40</v>
      </c>
      <c r="H12" s="33">
        <v>60</v>
      </c>
      <c r="I12" s="36">
        <v>60</v>
      </c>
      <c r="J12" s="33">
        <v>80</v>
      </c>
      <c r="K12" s="38">
        <v>80</v>
      </c>
      <c r="L12" s="37">
        <v>100</v>
      </c>
      <c r="M12" s="37">
        <v>100</v>
      </c>
      <c r="N12" s="37">
        <v>120</v>
      </c>
      <c r="O12" s="37">
        <v>160</v>
      </c>
      <c r="P12" s="37">
        <v>160</v>
      </c>
      <c r="Q12" s="37">
        <v>180</v>
      </c>
      <c r="R12" s="37">
        <v>200</v>
      </c>
      <c r="S12" s="37">
        <v>240</v>
      </c>
      <c r="T12" s="37">
        <v>300</v>
      </c>
    </row>
    <row r="13" spans="2:20">
      <c r="B13" s="34">
        <v>6</v>
      </c>
      <c r="C13" s="33">
        <v>40</v>
      </c>
      <c r="D13" s="33">
        <v>40</v>
      </c>
      <c r="E13" s="33">
        <v>40</v>
      </c>
      <c r="F13" s="33">
        <v>40</v>
      </c>
      <c r="G13" s="33">
        <v>60</v>
      </c>
      <c r="H13" s="33">
        <v>60</v>
      </c>
      <c r="I13" s="36">
        <v>60</v>
      </c>
      <c r="J13" s="33">
        <v>80</v>
      </c>
      <c r="K13" s="37">
        <v>100</v>
      </c>
      <c r="L13" s="37">
        <v>120</v>
      </c>
      <c r="M13" s="37">
        <v>120</v>
      </c>
      <c r="N13" s="37">
        <v>120</v>
      </c>
      <c r="O13" s="37">
        <v>160</v>
      </c>
      <c r="P13" s="37">
        <v>160</v>
      </c>
      <c r="Q13" s="37">
        <v>180</v>
      </c>
      <c r="R13" s="37">
        <v>200</v>
      </c>
      <c r="S13" s="37">
        <v>240</v>
      </c>
      <c r="T13" s="37">
        <v>300</v>
      </c>
    </row>
    <row r="14" spans="2:20">
      <c r="B14" s="34">
        <v>8</v>
      </c>
      <c r="C14" s="33">
        <v>60</v>
      </c>
      <c r="D14" s="33">
        <v>60</v>
      </c>
      <c r="E14" s="33">
        <v>60</v>
      </c>
      <c r="F14" s="33">
        <v>60</v>
      </c>
      <c r="G14" s="33">
        <v>60</v>
      </c>
      <c r="H14" s="33">
        <v>60</v>
      </c>
      <c r="I14" s="33">
        <v>80</v>
      </c>
      <c r="J14" s="36">
        <v>80</v>
      </c>
      <c r="K14" s="37">
        <v>100</v>
      </c>
      <c r="L14" s="37">
        <v>120</v>
      </c>
      <c r="M14" s="37">
        <v>120</v>
      </c>
      <c r="N14" s="38">
        <v>120</v>
      </c>
      <c r="O14" s="37">
        <v>160</v>
      </c>
      <c r="P14" s="37">
        <v>160</v>
      </c>
      <c r="Q14" s="37">
        <v>180</v>
      </c>
      <c r="R14" s="37">
        <v>200</v>
      </c>
      <c r="S14" s="37">
        <v>240</v>
      </c>
      <c r="T14" s="37">
        <v>300</v>
      </c>
    </row>
    <row r="15" spans="2:20">
      <c r="B15" s="34">
        <v>10</v>
      </c>
      <c r="C15" s="33">
        <v>80</v>
      </c>
      <c r="D15" s="33">
        <v>80</v>
      </c>
      <c r="E15" s="33">
        <v>80</v>
      </c>
      <c r="F15" s="33">
        <v>80</v>
      </c>
      <c r="G15" s="33">
        <v>80</v>
      </c>
      <c r="H15" s="33">
        <v>80</v>
      </c>
      <c r="I15" s="33">
        <v>80</v>
      </c>
      <c r="J15" s="33">
        <v>100</v>
      </c>
      <c r="K15" s="37">
        <v>100</v>
      </c>
      <c r="L15" s="37">
        <v>120</v>
      </c>
      <c r="M15" s="37">
        <v>120</v>
      </c>
      <c r="N15" s="37">
        <v>160</v>
      </c>
      <c r="O15" s="37">
        <v>160</v>
      </c>
      <c r="P15" s="37">
        <v>180</v>
      </c>
      <c r="Q15" s="37">
        <v>180</v>
      </c>
      <c r="R15" s="37">
        <v>240</v>
      </c>
      <c r="S15" s="37">
        <v>240</v>
      </c>
      <c r="T15" s="39" t="e">
        <f>NA()</f>
        <v>#N/A</v>
      </c>
    </row>
    <row r="16" spans="2:20">
      <c r="B16" s="34">
        <v>12</v>
      </c>
      <c r="C16" s="33">
        <v>80</v>
      </c>
      <c r="D16" s="33">
        <v>80</v>
      </c>
      <c r="E16" s="33">
        <v>80</v>
      </c>
      <c r="F16" s="33">
        <v>80</v>
      </c>
      <c r="G16" s="33">
        <v>80</v>
      </c>
      <c r="H16" s="33">
        <v>80</v>
      </c>
      <c r="I16" s="33">
        <v>80</v>
      </c>
      <c r="J16" s="33">
        <v>100</v>
      </c>
      <c r="K16" s="37">
        <v>120</v>
      </c>
      <c r="L16" s="37">
        <v>120</v>
      </c>
      <c r="M16" s="37">
        <v>120</v>
      </c>
      <c r="N16" s="37">
        <v>160</v>
      </c>
      <c r="O16" s="37">
        <v>160</v>
      </c>
      <c r="P16" s="37">
        <v>180</v>
      </c>
      <c r="Q16" s="37">
        <v>180</v>
      </c>
      <c r="R16" s="37">
        <v>240</v>
      </c>
      <c r="S16" s="37">
        <v>240</v>
      </c>
      <c r="T16" s="39" t="e">
        <f>NA()</f>
        <v>#N/A</v>
      </c>
    </row>
    <row r="17" spans="2:20">
      <c r="B17" s="34">
        <v>14</v>
      </c>
      <c r="C17" s="33">
        <v>100</v>
      </c>
      <c r="D17" s="33">
        <v>100</v>
      </c>
      <c r="E17" s="33">
        <v>100</v>
      </c>
      <c r="F17" s="33">
        <v>100</v>
      </c>
      <c r="G17" s="33">
        <v>100</v>
      </c>
      <c r="H17" s="33">
        <v>100</v>
      </c>
      <c r="I17" s="33">
        <v>100</v>
      </c>
      <c r="J17" s="33">
        <v>100</v>
      </c>
      <c r="K17" s="37">
        <v>120</v>
      </c>
      <c r="L17" s="38">
        <v>120</v>
      </c>
      <c r="M17" s="38">
        <v>120</v>
      </c>
      <c r="N17" s="37">
        <v>160</v>
      </c>
      <c r="O17" s="37">
        <v>180</v>
      </c>
      <c r="P17" s="37">
        <v>180</v>
      </c>
      <c r="Q17" s="37">
        <v>200</v>
      </c>
      <c r="R17" s="37">
        <v>240</v>
      </c>
      <c r="S17" s="37">
        <v>240</v>
      </c>
      <c r="T17" s="39" t="e">
        <f>NA()</f>
        <v>#N/A</v>
      </c>
    </row>
    <row r="18" spans="2:20">
      <c r="B18" s="34">
        <v>15</v>
      </c>
      <c r="C18" s="33">
        <v>120</v>
      </c>
      <c r="D18" s="33">
        <v>120</v>
      </c>
      <c r="E18" s="33">
        <v>120</v>
      </c>
      <c r="F18" s="33">
        <v>120</v>
      </c>
      <c r="G18" s="33">
        <v>120</v>
      </c>
      <c r="H18" s="33">
        <v>120</v>
      </c>
      <c r="I18" s="33">
        <v>120</v>
      </c>
      <c r="J18" s="33">
        <v>120</v>
      </c>
      <c r="K18" s="37">
        <v>120</v>
      </c>
      <c r="L18" s="37">
        <v>160</v>
      </c>
      <c r="M18" s="37">
        <v>160</v>
      </c>
      <c r="N18" s="37">
        <v>160</v>
      </c>
      <c r="O18" s="37">
        <v>180</v>
      </c>
      <c r="P18" s="37">
        <v>180</v>
      </c>
      <c r="Q18" s="37">
        <v>200</v>
      </c>
      <c r="R18" s="37">
        <v>240</v>
      </c>
      <c r="S18" s="37">
        <v>240</v>
      </c>
      <c r="T18" s="39" t="e">
        <f>NA()</f>
        <v>#N/A</v>
      </c>
    </row>
    <row r="19" spans="2:20">
      <c r="B19" s="34">
        <v>16</v>
      </c>
      <c r="C19" s="33">
        <v>120</v>
      </c>
      <c r="D19" s="33">
        <v>120</v>
      </c>
      <c r="E19" s="33">
        <v>120</v>
      </c>
      <c r="F19" s="33">
        <v>120</v>
      </c>
      <c r="G19" s="33">
        <v>120</v>
      </c>
      <c r="H19" s="33">
        <v>120</v>
      </c>
      <c r="I19" s="33">
        <v>120</v>
      </c>
      <c r="J19" s="33">
        <v>120</v>
      </c>
      <c r="K19" s="37">
        <v>120</v>
      </c>
      <c r="L19" s="37">
        <v>160</v>
      </c>
      <c r="M19" s="37">
        <v>160</v>
      </c>
      <c r="N19" s="37">
        <v>160</v>
      </c>
      <c r="O19" s="37">
        <v>180</v>
      </c>
      <c r="P19" s="37">
        <v>180</v>
      </c>
      <c r="Q19" s="37">
        <v>200</v>
      </c>
      <c r="R19" s="37">
        <v>240</v>
      </c>
      <c r="S19" s="37">
        <v>240</v>
      </c>
      <c r="T19" s="39" t="e">
        <f>NA()</f>
        <v>#N/A</v>
      </c>
    </row>
    <row r="20" spans="2:20">
      <c r="B20" s="34">
        <v>18</v>
      </c>
      <c r="C20" s="33">
        <v>160</v>
      </c>
      <c r="D20" s="33">
        <v>160</v>
      </c>
      <c r="E20" s="33">
        <v>160</v>
      </c>
      <c r="F20" s="33">
        <v>160</v>
      </c>
      <c r="G20" s="33">
        <v>160</v>
      </c>
      <c r="H20" s="33">
        <v>160</v>
      </c>
      <c r="I20" s="33">
        <v>160</v>
      </c>
      <c r="J20" s="33">
        <v>160</v>
      </c>
      <c r="K20" s="37">
        <v>160</v>
      </c>
      <c r="L20" s="37">
        <v>160</v>
      </c>
      <c r="M20" s="37">
        <v>160</v>
      </c>
      <c r="N20" s="37">
        <v>180</v>
      </c>
      <c r="O20" s="37">
        <v>180</v>
      </c>
      <c r="P20" s="37">
        <v>200</v>
      </c>
      <c r="Q20" s="37">
        <v>240</v>
      </c>
      <c r="R20" s="37">
        <v>240</v>
      </c>
      <c r="S20" s="37">
        <v>240</v>
      </c>
      <c r="T20" s="39" t="e">
        <f>NA()</f>
        <v>#N/A</v>
      </c>
    </row>
    <row r="21" spans="2:20">
      <c r="B21" s="34">
        <v>20</v>
      </c>
      <c r="C21" s="33">
        <v>160</v>
      </c>
      <c r="D21" s="33">
        <v>160</v>
      </c>
      <c r="E21" s="33">
        <v>160</v>
      </c>
      <c r="F21" s="33">
        <v>160</v>
      </c>
      <c r="G21" s="33">
        <v>160</v>
      </c>
      <c r="H21" s="33">
        <v>160</v>
      </c>
      <c r="I21" s="33">
        <v>160</v>
      </c>
      <c r="J21" s="33">
        <v>160</v>
      </c>
      <c r="K21" s="37">
        <v>160</v>
      </c>
      <c r="L21" s="37">
        <v>160</v>
      </c>
      <c r="M21" s="37">
        <v>180</v>
      </c>
      <c r="N21" s="37">
        <v>180</v>
      </c>
      <c r="O21" s="37">
        <v>180</v>
      </c>
      <c r="P21" s="37">
        <v>200</v>
      </c>
      <c r="Q21" s="37">
        <v>240</v>
      </c>
      <c r="R21" s="37">
        <v>240</v>
      </c>
      <c r="S21" s="37">
        <v>300</v>
      </c>
      <c r="T21" s="39" t="e">
        <f>NA()</f>
        <v>#N/A</v>
      </c>
    </row>
    <row r="22" spans="2:20">
      <c r="B22" s="34">
        <v>22</v>
      </c>
      <c r="C22" s="33">
        <v>160</v>
      </c>
      <c r="D22" s="33">
        <v>160</v>
      </c>
      <c r="E22" s="33">
        <v>160</v>
      </c>
      <c r="F22" s="33">
        <v>160</v>
      </c>
      <c r="G22" s="33">
        <v>160</v>
      </c>
      <c r="H22" s="33">
        <v>160</v>
      </c>
      <c r="I22" s="33">
        <v>160</v>
      </c>
      <c r="J22" s="33">
        <v>160</v>
      </c>
      <c r="K22" s="37">
        <v>160</v>
      </c>
      <c r="L22" s="37">
        <v>180</v>
      </c>
      <c r="M22" s="37">
        <v>180</v>
      </c>
      <c r="N22" s="37">
        <v>180</v>
      </c>
      <c r="O22" s="37">
        <v>200</v>
      </c>
      <c r="P22" s="37">
        <v>200</v>
      </c>
      <c r="Q22" s="37">
        <v>240</v>
      </c>
      <c r="R22" s="37">
        <v>240</v>
      </c>
      <c r="S22" s="37">
        <v>300</v>
      </c>
      <c r="T22" s="39" t="e">
        <f>NA()</f>
        <v>#N/A</v>
      </c>
    </row>
    <row r="23" spans="2:20">
      <c r="B23" s="34">
        <v>25</v>
      </c>
      <c r="C23" s="33">
        <v>180</v>
      </c>
      <c r="D23" s="33">
        <v>180</v>
      </c>
      <c r="E23" s="33">
        <v>180</v>
      </c>
      <c r="F23" s="33">
        <v>180</v>
      </c>
      <c r="G23" s="33">
        <v>180</v>
      </c>
      <c r="H23" s="33">
        <v>180</v>
      </c>
      <c r="I23" s="33">
        <v>180</v>
      </c>
      <c r="J23" s="33">
        <v>180</v>
      </c>
      <c r="K23" s="37">
        <v>180</v>
      </c>
      <c r="L23" s="37">
        <v>180</v>
      </c>
      <c r="M23" s="37">
        <v>180</v>
      </c>
      <c r="N23" s="37">
        <v>200</v>
      </c>
      <c r="O23" s="37">
        <v>200</v>
      </c>
      <c r="P23" s="37">
        <v>200</v>
      </c>
      <c r="Q23" s="38">
        <v>240</v>
      </c>
      <c r="R23" s="37">
        <v>240</v>
      </c>
      <c r="S23" s="37">
        <v>300</v>
      </c>
      <c r="T23" s="39" t="e">
        <f>NA()</f>
        <v>#N/A</v>
      </c>
    </row>
    <row r="24" spans="2:20">
      <c r="B24" s="34">
        <v>30</v>
      </c>
      <c r="C24" s="33">
        <v>240</v>
      </c>
      <c r="D24" s="33">
        <v>240</v>
      </c>
      <c r="E24" s="33">
        <v>240</v>
      </c>
      <c r="F24" s="33">
        <v>240</v>
      </c>
      <c r="G24" s="33">
        <v>240</v>
      </c>
      <c r="H24" s="33">
        <v>240</v>
      </c>
      <c r="I24" s="33">
        <v>240</v>
      </c>
      <c r="J24" s="33">
        <v>240</v>
      </c>
      <c r="K24" s="37">
        <v>240</v>
      </c>
      <c r="L24" s="37">
        <v>240</v>
      </c>
      <c r="M24" s="37">
        <v>240</v>
      </c>
      <c r="N24" s="37">
        <v>240</v>
      </c>
      <c r="O24" s="37">
        <v>240</v>
      </c>
      <c r="P24" s="37">
        <v>240</v>
      </c>
      <c r="Q24" s="37">
        <v>240</v>
      </c>
      <c r="R24" s="37">
        <v>240</v>
      </c>
      <c r="S24" s="37">
        <v>300</v>
      </c>
      <c r="T24" s="39" t="e">
        <f>NA()</f>
        <v>#N/A</v>
      </c>
    </row>
    <row r="25" spans="2:20">
      <c r="B25" s="34">
        <v>35</v>
      </c>
      <c r="C25" s="33">
        <v>240</v>
      </c>
      <c r="D25" s="33">
        <v>240</v>
      </c>
      <c r="E25" s="33">
        <v>240</v>
      </c>
      <c r="F25" s="33">
        <v>240</v>
      </c>
      <c r="G25" s="33">
        <v>240</v>
      </c>
      <c r="H25" s="33">
        <v>240</v>
      </c>
      <c r="I25" s="33">
        <v>240</v>
      </c>
      <c r="J25" s="33">
        <v>240</v>
      </c>
      <c r="K25" s="37">
        <v>240</v>
      </c>
      <c r="L25" s="37">
        <v>240</v>
      </c>
      <c r="M25" s="37">
        <v>240</v>
      </c>
      <c r="N25" s="37">
        <v>240</v>
      </c>
      <c r="O25" s="37">
        <v>240</v>
      </c>
      <c r="P25" s="37">
        <v>240</v>
      </c>
      <c r="Q25" s="37">
        <v>300</v>
      </c>
      <c r="R25" s="37">
        <v>300</v>
      </c>
      <c r="S25" s="37">
        <v>300</v>
      </c>
      <c r="T25" s="39" t="e">
        <f>NA()</f>
        <v>#N/A</v>
      </c>
    </row>
    <row r="26" spans="2:20">
      <c r="B26" s="34">
        <v>40</v>
      </c>
      <c r="C26" s="33">
        <v>300</v>
      </c>
      <c r="D26" s="33">
        <v>300</v>
      </c>
      <c r="E26" s="33">
        <v>300</v>
      </c>
      <c r="F26" s="33">
        <v>300</v>
      </c>
      <c r="G26" s="33">
        <v>300</v>
      </c>
      <c r="H26" s="33">
        <v>300</v>
      </c>
      <c r="I26" s="33">
        <v>300</v>
      </c>
      <c r="J26" s="33">
        <v>300</v>
      </c>
      <c r="K26" s="37">
        <v>300</v>
      </c>
      <c r="L26" s="37">
        <v>300</v>
      </c>
      <c r="M26" s="37">
        <v>300</v>
      </c>
      <c r="N26" s="37">
        <v>300</v>
      </c>
      <c r="O26" s="37">
        <v>300</v>
      </c>
      <c r="P26" s="37">
        <v>300</v>
      </c>
      <c r="Q26" s="37">
        <v>300</v>
      </c>
      <c r="R26" s="37">
        <v>300</v>
      </c>
      <c r="S26" s="37">
        <v>300</v>
      </c>
      <c r="T26" s="39" t="e">
        <f>NA()</f>
        <v>#N/A</v>
      </c>
    </row>
    <row r="27" spans="2:20">
      <c r="B27" s="34">
        <v>45</v>
      </c>
      <c r="C27" s="33">
        <v>300</v>
      </c>
      <c r="D27" s="33">
        <v>300</v>
      </c>
      <c r="E27" s="33">
        <v>300</v>
      </c>
      <c r="F27" s="33">
        <v>300</v>
      </c>
      <c r="G27" s="33">
        <v>300</v>
      </c>
      <c r="H27" s="33">
        <v>300</v>
      </c>
      <c r="I27" s="33">
        <v>300</v>
      </c>
      <c r="J27" s="33">
        <v>300</v>
      </c>
      <c r="K27" s="37">
        <v>300</v>
      </c>
      <c r="L27" s="37">
        <v>300</v>
      </c>
      <c r="M27" s="37">
        <v>300</v>
      </c>
      <c r="N27" s="37">
        <v>300</v>
      </c>
      <c r="O27" s="37">
        <v>300</v>
      </c>
      <c r="P27" s="37">
        <v>300</v>
      </c>
      <c r="Q27" s="37">
        <v>300</v>
      </c>
      <c r="R27" s="37">
        <v>300</v>
      </c>
      <c r="S27" s="37">
        <v>300</v>
      </c>
      <c r="T27" s="39" t="e">
        <f>NA()</f>
        <v>#N/A</v>
      </c>
    </row>
    <row r="28" spans="2:20">
      <c r="B28" s="40"/>
      <c r="C28" s="41"/>
      <c r="D28" s="41"/>
      <c r="E28" s="41"/>
      <c r="F28" s="41"/>
      <c r="G28" s="41"/>
      <c r="H28" s="41"/>
      <c r="I28" s="41"/>
      <c r="J28" s="41"/>
      <c r="K28" s="42"/>
      <c r="L28" s="42"/>
      <c r="M28" s="42"/>
      <c r="N28" s="42"/>
      <c r="O28" s="42"/>
      <c r="P28" s="42"/>
      <c r="Q28" s="42"/>
      <c r="R28" s="42"/>
      <c r="S28" s="42"/>
    </row>
    <row r="29" spans="2:20">
      <c r="B29" s="40"/>
      <c r="C29" s="41"/>
      <c r="D29" s="41"/>
      <c r="E29" s="41"/>
      <c r="F29" s="41"/>
      <c r="G29" s="41"/>
      <c r="H29" s="41"/>
      <c r="I29" s="41"/>
      <c r="J29" s="41"/>
      <c r="K29" s="42"/>
      <c r="L29" s="42"/>
      <c r="M29" s="42"/>
      <c r="N29" s="42"/>
      <c r="O29" s="42"/>
      <c r="P29" s="42"/>
      <c r="Q29" s="42"/>
      <c r="R29" s="42"/>
      <c r="S29" s="42"/>
    </row>
    <row r="31" spans="2:20">
      <c r="B31" s="43"/>
      <c r="C31" s="43" t="s">
        <v>46</v>
      </c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</row>
    <row r="32" spans="2:20">
      <c r="B32" s="43"/>
      <c r="C32" s="43"/>
      <c r="D32" s="44" t="s">
        <v>47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</row>
    <row r="34" spans="3:3">
      <c r="C34" s="29" t="s">
        <v>48</v>
      </c>
    </row>
    <row r="35" spans="3:3">
      <c r="C35" s="29" t="s">
        <v>49</v>
      </c>
    </row>
    <row r="36" spans="3:3">
      <c r="C36" s="29" t="s">
        <v>50</v>
      </c>
    </row>
    <row r="38" spans="3:3">
      <c r="C38" s="45" t="s">
        <v>51</v>
      </c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theme="6" tint="0.39997558519241921"/>
  </sheetPr>
  <dimension ref="A1:Z33"/>
  <sheetViews>
    <sheetView showGridLines="0" showRowColHeaders="0" topLeftCell="B1" zoomScale="110" zoomScaleNormal="110" zoomScaleSheetLayoutView="100" workbookViewId="0">
      <selection activeCell="C9" sqref="C9:G9"/>
    </sheetView>
  </sheetViews>
  <sheetFormatPr baseColWidth="10" defaultColWidth="4.85546875" defaultRowHeight="15"/>
  <cols>
    <col min="1" max="1" width="21.28515625" style="125" hidden="1" customWidth="1"/>
    <col min="2" max="2" width="51.42578125" style="125" bestFit="1" customWidth="1"/>
    <col min="3" max="4" width="4.85546875" style="125" customWidth="1"/>
    <col min="5" max="5" width="8.42578125" style="125" bestFit="1" customWidth="1"/>
    <col min="6" max="6" width="7" style="125" bestFit="1" customWidth="1"/>
    <col min="7" max="8" width="4.85546875" style="125" customWidth="1"/>
    <col min="9" max="9" width="3" style="125" customWidth="1"/>
    <col min="10" max="10" width="7" style="125" customWidth="1"/>
    <col min="11" max="11" width="13.7109375" style="125" customWidth="1"/>
    <col min="12" max="12" width="9.7109375" style="125" customWidth="1"/>
    <col min="13" max="13" width="5.5703125" style="125" customWidth="1"/>
    <col min="14" max="14" width="12" style="125" bestFit="1" customWidth="1"/>
    <col min="15" max="15" width="11.7109375" style="125" customWidth="1"/>
    <col min="16" max="25" width="4.85546875" style="125"/>
    <col min="26" max="26" width="5.7109375" style="125" hidden="1" customWidth="1"/>
    <col min="27" max="16384" width="4.85546875" style="125"/>
  </cols>
  <sheetData>
    <row r="1" spans="1:26" ht="33" customHeight="1" thickBot="1">
      <c r="C1" s="308" t="s">
        <v>3888</v>
      </c>
      <c r="D1" s="308"/>
      <c r="E1" s="308"/>
      <c r="F1" s="308"/>
      <c r="G1" s="308"/>
      <c r="H1" s="308"/>
      <c r="I1" s="308"/>
    </row>
    <row r="2" spans="1:26" ht="10.5" customHeight="1" thickTop="1" thickBot="1">
      <c r="C2" s="158"/>
      <c r="D2" s="158"/>
      <c r="E2" s="158"/>
      <c r="F2" s="158"/>
      <c r="G2" s="158"/>
      <c r="H2" s="158"/>
      <c r="I2" s="158"/>
    </row>
    <row r="3" spans="1:26" ht="40.5" customHeight="1" thickBot="1">
      <c r="A3" s="86" t="s">
        <v>125</v>
      </c>
      <c r="B3" s="159" t="s">
        <v>4065</v>
      </c>
      <c r="C3" s="297" t="s">
        <v>126</v>
      </c>
      <c r="D3" s="297"/>
      <c r="E3" s="297"/>
      <c r="F3" s="297"/>
      <c r="G3" s="298">
        <v>1</v>
      </c>
      <c r="H3" s="299"/>
      <c r="I3" s="299"/>
      <c r="J3" s="300"/>
      <c r="K3" s="301"/>
      <c r="L3" s="303" t="s">
        <v>127</v>
      </c>
      <c r="M3" s="303"/>
      <c r="N3" s="303"/>
      <c r="O3" s="88">
        <f>SUM(O24:O33)</f>
        <v>40.407999999999994</v>
      </c>
      <c r="Z3" s="125" t="b">
        <f>OR($G$4&gt;1000,$G$3&gt;20)</f>
        <v>0</v>
      </c>
    </row>
    <row r="4" spans="1:26" ht="19.5" thickBot="1">
      <c r="A4" s="86" t="s">
        <v>128</v>
      </c>
      <c r="C4" s="297" t="s">
        <v>129</v>
      </c>
      <c r="D4" s="297"/>
      <c r="E4" s="297"/>
      <c r="F4" s="297"/>
      <c r="G4" s="298">
        <v>360</v>
      </c>
      <c r="H4" s="299"/>
      <c r="I4" s="299"/>
      <c r="J4" s="300"/>
      <c r="K4" s="301"/>
      <c r="L4" s="303" t="s">
        <v>130</v>
      </c>
      <c r="M4" s="303"/>
      <c r="N4" s="303"/>
      <c r="O4" s="250">
        <f>O3/60</f>
        <v>0.67346666666666655</v>
      </c>
    </row>
    <row r="5" spans="1:26" ht="18.75">
      <c r="A5" s="86" t="s">
        <v>131</v>
      </c>
      <c r="B5" s="304"/>
      <c r="C5" s="304"/>
      <c r="D5" s="304"/>
      <c r="E5" s="304"/>
      <c r="F5" s="304"/>
      <c r="G5" s="304"/>
      <c r="H5" s="304"/>
      <c r="I5" s="304"/>
      <c r="J5" s="304"/>
      <c r="K5" s="301"/>
      <c r="L5" s="303" t="s">
        <v>132</v>
      </c>
      <c r="M5" s="303"/>
      <c r="N5" s="303"/>
      <c r="O5" s="90">
        <f>IF(OR(ISBLANK(O3),O3=0),0,3600/O3)</f>
        <v>89.091269055632566</v>
      </c>
    </row>
    <row r="6" spans="1:26" ht="19.5" thickBot="1">
      <c r="A6" s="91"/>
      <c r="B6" s="304"/>
      <c r="C6" s="304"/>
      <c r="D6" s="304"/>
      <c r="E6" s="304"/>
      <c r="F6" s="304"/>
      <c r="G6" s="304"/>
      <c r="H6" s="304"/>
      <c r="I6" s="304"/>
      <c r="J6" s="304"/>
      <c r="K6" s="301"/>
      <c r="L6" s="301"/>
      <c r="M6" s="301"/>
      <c r="N6" s="301"/>
      <c r="O6" s="301"/>
    </row>
    <row r="7" spans="1:26" ht="19.5" thickBot="1">
      <c r="A7" s="86" t="s">
        <v>133</v>
      </c>
      <c r="B7" s="86" t="s">
        <v>134</v>
      </c>
      <c r="C7" s="305">
        <v>2</v>
      </c>
      <c r="D7" s="306"/>
      <c r="E7" s="306"/>
      <c r="F7" s="306"/>
      <c r="G7" s="307"/>
      <c r="H7" s="301"/>
      <c r="I7" s="301"/>
      <c r="J7" s="301"/>
      <c r="K7" s="301"/>
      <c r="L7" s="301"/>
      <c r="M7" s="301"/>
      <c r="N7" s="301"/>
      <c r="O7" s="301"/>
    </row>
    <row r="8" spans="1:26" ht="19.5" thickBot="1">
      <c r="A8" s="86"/>
      <c r="B8" s="86" t="s">
        <v>135</v>
      </c>
      <c r="C8" s="305">
        <v>50</v>
      </c>
      <c r="D8" s="306"/>
      <c r="E8" s="306"/>
      <c r="F8" s="306"/>
      <c r="G8" s="307"/>
      <c r="H8" s="301"/>
      <c r="I8" s="301"/>
      <c r="J8" s="301"/>
      <c r="K8" s="301"/>
      <c r="L8" s="303" t="s">
        <v>136</v>
      </c>
      <c r="M8" s="303"/>
      <c r="N8" s="303"/>
      <c r="O8" s="88">
        <f>10*O9</f>
        <v>10</v>
      </c>
    </row>
    <row r="9" spans="1:26" ht="19.5" thickBot="1">
      <c r="A9" s="91"/>
      <c r="B9" s="86" t="s">
        <v>137</v>
      </c>
      <c r="C9" s="305">
        <v>0</v>
      </c>
      <c r="D9" s="306"/>
      <c r="E9" s="306"/>
      <c r="F9" s="306"/>
      <c r="G9" s="307"/>
      <c r="H9" s="301"/>
      <c r="I9" s="301"/>
      <c r="J9" s="301"/>
      <c r="K9" s="301"/>
      <c r="L9" s="303" t="s">
        <v>138</v>
      </c>
      <c r="M9" s="303"/>
      <c r="N9" s="303"/>
      <c r="O9" s="88">
        <f>ROUNDUP(C8/500,0)</f>
        <v>1</v>
      </c>
    </row>
    <row r="10" spans="1:26" ht="19.5" thickBot="1">
      <c r="A10" s="91"/>
      <c r="B10" s="92" t="s">
        <v>139</v>
      </c>
      <c r="C10" s="305">
        <v>0</v>
      </c>
      <c r="D10" s="306"/>
      <c r="E10" s="306"/>
      <c r="F10" s="306"/>
      <c r="G10" s="307"/>
      <c r="H10" s="301"/>
      <c r="I10" s="301"/>
      <c r="J10" s="301"/>
      <c r="K10" s="301"/>
      <c r="L10" s="301"/>
      <c r="M10" s="301"/>
      <c r="N10" s="301"/>
      <c r="O10" s="301"/>
    </row>
    <row r="11" spans="1:26" ht="19.5" thickBot="1">
      <c r="A11" s="91"/>
      <c r="B11" s="86" t="s">
        <v>140</v>
      </c>
      <c r="C11" s="305">
        <v>0</v>
      </c>
      <c r="D11" s="306"/>
      <c r="E11" s="306"/>
      <c r="F11" s="306"/>
      <c r="G11" s="307"/>
      <c r="H11" s="301"/>
      <c r="I11" s="301"/>
      <c r="J11" s="301"/>
      <c r="K11" s="301"/>
      <c r="L11" s="301"/>
      <c r="M11" s="301"/>
      <c r="N11" s="301"/>
      <c r="O11" s="301"/>
    </row>
    <row r="12" spans="1:26" ht="21.75" thickBot="1">
      <c r="A12" s="93"/>
      <c r="B12" s="86" t="s">
        <v>141</v>
      </c>
      <c r="C12" s="305">
        <v>10</v>
      </c>
      <c r="D12" s="306"/>
      <c r="E12" s="306"/>
      <c r="F12" s="306"/>
      <c r="G12" s="307"/>
      <c r="H12" s="301"/>
      <c r="I12" s="301"/>
      <c r="J12" s="301"/>
      <c r="K12" s="301"/>
      <c r="L12" s="301"/>
      <c r="M12" s="301"/>
      <c r="N12" s="301"/>
      <c r="O12" s="301"/>
    </row>
    <row r="13" spans="1:26" ht="0.2" customHeight="1">
      <c r="A13" s="93"/>
      <c r="B13" s="94"/>
      <c r="C13" s="95"/>
      <c r="D13" s="95"/>
      <c r="E13" s="95"/>
      <c r="F13" s="95"/>
      <c r="G13" s="95"/>
      <c r="H13" s="301"/>
      <c r="I13" s="301"/>
      <c r="J13" s="301"/>
      <c r="K13" s="301"/>
      <c r="L13" s="301"/>
      <c r="M13" s="301"/>
      <c r="N13" s="301"/>
      <c r="O13" s="301"/>
    </row>
    <row r="14" spans="1:26" ht="0.2" customHeight="1">
      <c r="A14" s="93"/>
      <c r="B14" s="94"/>
      <c r="C14" s="95"/>
      <c r="D14" s="95"/>
      <c r="E14" s="95"/>
      <c r="F14" s="95"/>
      <c r="G14" s="95"/>
      <c r="H14" s="301"/>
      <c r="I14" s="301"/>
      <c r="J14" s="301"/>
      <c r="K14" s="301"/>
      <c r="L14" s="301"/>
      <c r="M14" s="301"/>
      <c r="N14" s="301"/>
      <c r="O14" s="301"/>
    </row>
    <row r="15" spans="1:26" ht="0.2" customHeight="1">
      <c r="A15" s="93"/>
      <c r="B15" s="94"/>
      <c r="C15" s="95"/>
      <c r="D15" s="95"/>
      <c r="E15" s="95"/>
      <c r="F15" s="95"/>
      <c r="G15" s="95"/>
      <c r="H15" s="301"/>
      <c r="I15" s="301"/>
      <c r="J15" s="301"/>
      <c r="K15" s="301"/>
      <c r="L15" s="301"/>
      <c r="M15" s="301"/>
      <c r="N15" s="301"/>
      <c r="O15" s="301"/>
    </row>
    <row r="16" spans="1:26" ht="0.2" customHeight="1">
      <c r="A16" s="93"/>
      <c r="B16" s="94"/>
      <c r="C16" s="95"/>
      <c r="D16" s="95"/>
      <c r="E16" s="95"/>
      <c r="F16" s="95"/>
      <c r="G16" s="95"/>
      <c r="H16" s="301"/>
      <c r="I16" s="301"/>
      <c r="J16" s="301"/>
      <c r="K16" s="301"/>
      <c r="L16" s="301"/>
      <c r="M16" s="301"/>
      <c r="N16" s="301"/>
      <c r="O16" s="301"/>
    </row>
    <row r="17" spans="1:15" ht="0.2" customHeight="1">
      <c r="A17" s="93"/>
      <c r="B17" s="94"/>
      <c r="C17" s="95"/>
      <c r="D17" s="95"/>
      <c r="E17" s="95"/>
      <c r="F17" s="95"/>
      <c r="G17" s="95"/>
      <c r="H17" s="301"/>
      <c r="I17" s="301"/>
      <c r="J17" s="301"/>
      <c r="K17" s="301"/>
      <c r="L17" s="301"/>
      <c r="M17" s="301"/>
      <c r="N17" s="301"/>
      <c r="O17" s="301"/>
    </row>
    <row r="18" spans="1:15" ht="0.2" customHeight="1">
      <c r="A18" s="93"/>
      <c r="B18" s="94"/>
      <c r="C18" s="95"/>
      <c r="D18" s="95"/>
      <c r="E18" s="95"/>
      <c r="F18" s="95"/>
      <c r="G18" s="95"/>
      <c r="H18" s="301"/>
      <c r="I18" s="301"/>
      <c r="J18" s="301"/>
      <c r="K18" s="301"/>
      <c r="L18" s="301"/>
      <c r="M18" s="301"/>
      <c r="N18" s="301"/>
      <c r="O18" s="301"/>
    </row>
    <row r="19" spans="1:15" ht="0.2" customHeight="1">
      <c r="A19" s="93"/>
      <c r="B19" s="94"/>
      <c r="C19" s="94"/>
      <c r="D19" s="94"/>
      <c r="E19" s="94"/>
      <c r="F19" s="94"/>
      <c r="G19" s="94"/>
      <c r="H19" s="301"/>
      <c r="I19" s="301"/>
      <c r="J19" s="301"/>
      <c r="K19" s="301"/>
      <c r="L19" s="301"/>
      <c r="M19" s="301"/>
      <c r="N19" s="301"/>
      <c r="O19" s="301"/>
    </row>
    <row r="20" spans="1:15" ht="0.2" customHeight="1">
      <c r="A20" s="93"/>
      <c r="B20" s="94"/>
      <c r="C20" s="94"/>
      <c r="D20" s="94"/>
      <c r="E20" s="94"/>
      <c r="F20" s="94"/>
      <c r="G20" s="94"/>
      <c r="H20" s="301"/>
      <c r="I20" s="301"/>
      <c r="J20" s="301"/>
      <c r="K20" s="301"/>
      <c r="L20" s="301"/>
      <c r="M20" s="301"/>
      <c r="N20" s="301"/>
      <c r="O20" s="301"/>
    </row>
    <row r="21" spans="1:15" ht="409.5" customHeight="1" thickBot="1">
      <c r="A21" s="93"/>
      <c r="B21" s="301"/>
      <c r="C21" s="301"/>
      <c r="D21" s="301"/>
      <c r="E21" s="301"/>
      <c r="F21" s="301"/>
      <c r="G21" s="301"/>
      <c r="H21" s="302"/>
      <c r="I21" s="302"/>
      <c r="J21" s="302"/>
      <c r="K21" s="302"/>
      <c r="L21" s="302"/>
      <c r="M21" s="302"/>
      <c r="N21" s="302"/>
      <c r="O21" s="302"/>
    </row>
    <row r="22" spans="1:15" ht="38.25" thickBot="1">
      <c r="A22" s="94"/>
      <c r="B22" s="96"/>
      <c r="C22" s="316" t="s">
        <v>163</v>
      </c>
      <c r="D22" s="295"/>
      <c r="E22" s="295"/>
      <c r="F22" s="295" t="s">
        <v>94</v>
      </c>
      <c r="G22" s="295"/>
      <c r="H22" s="295"/>
      <c r="I22" s="295" t="s">
        <v>95</v>
      </c>
      <c r="J22" s="295"/>
      <c r="K22" s="97" t="s">
        <v>142</v>
      </c>
      <c r="L22" s="97" t="s">
        <v>143</v>
      </c>
      <c r="M22" s="98" t="s">
        <v>144</v>
      </c>
      <c r="N22" s="295" t="s">
        <v>145</v>
      </c>
      <c r="O22" s="296"/>
    </row>
    <row r="23" spans="1:15" ht="19.5" thickBot="1">
      <c r="A23" s="94"/>
      <c r="B23" s="99" t="s">
        <v>146</v>
      </c>
      <c r="C23" s="100" t="s">
        <v>147</v>
      </c>
      <c r="D23" s="101" t="s">
        <v>88</v>
      </c>
      <c r="E23" s="101" t="s">
        <v>89</v>
      </c>
      <c r="F23" s="101" t="s">
        <v>147</v>
      </c>
      <c r="G23" s="101" t="s">
        <v>88</v>
      </c>
      <c r="H23" s="101" t="s">
        <v>10</v>
      </c>
      <c r="I23" s="315" t="s">
        <v>90</v>
      </c>
      <c r="J23" s="315"/>
      <c r="K23" s="101" t="s">
        <v>147</v>
      </c>
      <c r="L23" s="101" t="s">
        <v>148</v>
      </c>
      <c r="M23" s="101" t="s">
        <v>149</v>
      </c>
      <c r="N23" s="101" t="s">
        <v>86</v>
      </c>
      <c r="O23" s="102" t="s">
        <v>150</v>
      </c>
    </row>
    <row r="24" spans="1:15" ht="18.75">
      <c r="A24" s="94"/>
      <c r="B24" s="103" t="s">
        <v>151</v>
      </c>
      <c r="C24" s="104">
        <v>1</v>
      </c>
      <c r="D24" s="105">
        <v>6</v>
      </c>
      <c r="E24" s="105">
        <f>'003_002'!$K$10</f>
        <v>2</v>
      </c>
      <c r="F24" s="105">
        <f>'003_002'!$K$11</f>
        <v>1</v>
      </c>
      <c r="G24" s="105">
        <v>1</v>
      </c>
      <c r="H24" s="105">
        <v>3</v>
      </c>
      <c r="I24" s="313"/>
      <c r="J24" s="314"/>
      <c r="K24" s="106"/>
      <c r="L24" s="106"/>
      <c r="M24" s="106"/>
      <c r="N24" s="107">
        <f>IF(ISBLANK(L24),(C24+D24+E24+F24+G24+H24+I24+K24)*10,L24/0.036)*IF(ISBLANK(M24),1,M24)</f>
        <v>140</v>
      </c>
      <c r="O24" s="108">
        <f>N24*0.036</f>
        <v>5.04</v>
      </c>
    </row>
    <row r="25" spans="1:15" ht="18.75">
      <c r="A25" s="94"/>
      <c r="B25" s="103" t="s">
        <v>152</v>
      </c>
      <c r="C25" s="109">
        <v>1</v>
      </c>
      <c r="D25" s="110"/>
      <c r="E25" s="110">
        <v>0</v>
      </c>
      <c r="F25" s="110">
        <v>3</v>
      </c>
      <c r="G25" s="110"/>
      <c r="H25" s="110">
        <v>6</v>
      </c>
      <c r="I25" s="309"/>
      <c r="J25" s="310"/>
      <c r="K25" s="110"/>
      <c r="L25" s="111"/>
      <c r="M25" s="111">
        <f>$C$7</f>
        <v>2</v>
      </c>
      <c r="N25" s="112">
        <f t="shared" ref="N25:N33" si="0">IF(ISBLANK(L25),(C25+D25+E25+F25+G25+H25+I25+K25)*10,L25/0.036)*IF(ISBLANK(M25),1,M25)</f>
        <v>200</v>
      </c>
      <c r="O25" s="113">
        <f t="shared" ref="O25:O33" si="1">N25*0.036</f>
        <v>7.1999999999999993</v>
      </c>
    </row>
    <row r="26" spans="1:15" ht="18.75">
      <c r="A26" s="94"/>
      <c r="B26" s="103" t="s">
        <v>153</v>
      </c>
      <c r="C26" s="109">
        <v>3</v>
      </c>
      <c r="D26" s="110"/>
      <c r="E26" s="110"/>
      <c r="F26" s="110"/>
      <c r="G26" s="110"/>
      <c r="H26" s="110"/>
      <c r="I26" s="309"/>
      <c r="J26" s="310"/>
      <c r="K26" s="110"/>
      <c r="L26" s="111"/>
      <c r="M26" s="111">
        <f>$C$7</f>
        <v>2</v>
      </c>
      <c r="N26" s="112">
        <f t="shared" si="0"/>
        <v>60</v>
      </c>
      <c r="O26" s="113">
        <f t="shared" si="1"/>
        <v>2.1599999999999997</v>
      </c>
    </row>
    <row r="27" spans="1:15" ht="18.75">
      <c r="A27" s="94"/>
      <c r="B27" s="103" t="s">
        <v>154</v>
      </c>
      <c r="C27" s="109"/>
      <c r="D27" s="110"/>
      <c r="E27" s="110"/>
      <c r="F27" s="110"/>
      <c r="G27" s="110"/>
      <c r="H27" s="110"/>
      <c r="I27" s="309"/>
      <c r="J27" s="310"/>
      <c r="K27" s="110">
        <v>6</v>
      </c>
      <c r="L27" s="111">
        <v>8</v>
      </c>
      <c r="M27" s="111">
        <f>$C$7</f>
        <v>2</v>
      </c>
      <c r="N27" s="112">
        <f>IF(ISBLANK(L27),(C27+D27+E27+F27+G27+H27+I27+K27)*10,L27/0.036)*IF(ISBLANK(M27),1,M27)</f>
        <v>444.44444444444446</v>
      </c>
      <c r="O27" s="113">
        <f t="shared" si="1"/>
        <v>16</v>
      </c>
    </row>
    <row r="28" spans="1:15" ht="18.75">
      <c r="A28" s="94"/>
      <c r="B28" s="103" t="s">
        <v>155</v>
      </c>
      <c r="C28" s="109">
        <f>IF($M$28&gt;0,1,0)</f>
        <v>0</v>
      </c>
      <c r="D28" s="110">
        <f>IF($M$28&gt;0,6,0)</f>
        <v>0</v>
      </c>
      <c r="E28" s="110">
        <f>IF($M$28&gt;0,'003_004'!$K$7,0)</f>
        <v>0</v>
      </c>
      <c r="F28" s="110">
        <f>IF($M$28&gt;0,3,0)</f>
        <v>0</v>
      </c>
      <c r="G28" s="110">
        <f>IF($M$28&gt;0,6,0)</f>
        <v>0</v>
      </c>
      <c r="H28" s="110">
        <f>IF($M$28&gt;0,3,0)</f>
        <v>0</v>
      </c>
      <c r="I28" s="309"/>
      <c r="J28" s="310"/>
      <c r="K28" s="110"/>
      <c r="L28" s="111"/>
      <c r="M28" s="111">
        <f>C9+C10</f>
        <v>0</v>
      </c>
      <c r="N28" s="112">
        <f t="shared" si="0"/>
        <v>0</v>
      </c>
      <c r="O28" s="113">
        <f t="shared" si="1"/>
        <v>0</v>
      </c>
    </row>
    <row r="29" spans="1:15" ht="18.75">
      <c r="A29" s="94"/>
      <c r="B29" s="103" t="s">
        <v>156</v>
      </c>
      <c r="C29" s="109">
        <f t="shared" ref="C29:H29" si="2">C24</f>
        <v>1</v>
      </c>
      <c r="D29" s="110">
        <f t="shared" si="2"/>
        <v>6</v>
      </c>
      <c r="E29" s="110">
        <f t="shared" si="2"/>
        <v>2</v>
      </c>
      <c r="F29" s="110">
        <f t="shared" si="2"/>
        <v>1</v>
      </c>
      <c r="G29" s="110">
        <f t="shared" si="2"/>
        <v>1</v>
      </c>
      <c r="H29" s="110">
        <f t="shared" si="2"/>
        <v>3</v>
      </c>
      <c r="I29" s="309"/>
      <c r="J29" s="310"/>
      <c r="K29" s="110"/>
      <c r="L29" s="111"/>
      <c r="M29" s="111"/>
      <c r="N29" s="112">
        <f t="shared" si="0"/>
        <v>140</v>
      </c>
      <c r="O29" s="113">
        <f t="shared" si="1"/>
        <v>5.04</v>
      </c>
    </row>
    <row r="30" spans="1:15" ht="18.75">
      <c r="A30" s="94"/>
      <c r="B30" s="103" t="s">
        <v>157</v>
      </c>
      <c r="C30" s="109">
        <f>IF($Z$3,0,C24)</f>
        <v>1</v>
      </c>
      <c r="D30" s="110"/>
      <c r="E30" s="110">
        <f>IF($Z$3,0,E24)</f>
        <v>2</v>
      </c>
      <c r="F30" s="110">
        <f>IF($Z$3,0,6)</f>
        <v>6</v>
      </c>
      <c r="G30" s="110">
        <f>IF($Z$3,0,3)</f>
        <v>3</v>
      </c>
      <c r="H30" s="110">
        <f>IF($Z$3,0,3)</f>
        <v>3</v>
      </c>
      <c r="I30" s="309"/>
      <c r="J30" s="310"/>
      <c r="K30" s="110"/>
      <c r="L30" s="111"/>
      <c r="M30" s="114"/>
      <c r="N30" s="112">
        <f>IF(ISBLANK(L30),(C30+D30+E30+F30+G30+H30+I30+K30)*10,L30/0.036)*IF(ISBLANK(M31),1,M31)</f>
        <v>30</v>
      </c>
      <c r="O30" s="113">
        <f t="shared" si="1"/>
        <v>1.0799999999999998</v>
      </c>
    </row>
    <row r="31" spans="1:15" ht="18.75">
      <c r="A31" s="94"/>
      <c r="B31" s="103" t="s">
        <v>158</v>
      </c>
      <c r="C31" s="109">
        <f>IF($Z$3,12,1)</f>
        <v>1</v>
      </c>
      <c r="D31" s="110">
        <f>IF($Z$3,3,0)</f>
        <v>0</v>
      </c>
      <c r="E31" s="110">
        <f>IF($Z$3,3,0)</f>
        <v>0</v>
      </c>
      <c r="F31" s="110">
        <v>1</v>
      </c>
      <c r="G31" s="110"/>
      <c r="H31" s="110">
        <v>1</v>
      </c>
      <c r="I31" s="309">
        <f>ROUNDUP('003_003'!$B$11+(G4*0.02),0)</f>
        <v>24</v>
      </c>
      <c r="J31" s="310"/>
      <c r="K31" s="110"/>
      <c r="L31" s="111"/>
      <c r="M31" s="111">
        <f>IF($C$12&gt;0,$C$7/$C$12,0)</f>
        <v>0.2</v>
      </c>
      <c r="N31" s="112">
        <f>IF(ISBLANK(L31),(C31+D31+E31+F31+G31+H31+I31+K31)*10,L31/0.036)*IF(ISBLANK(M32),1,M32)</f>
        <v>108</v>
      </c>
      <c r="O31" s="113">
        <f t="shared" si="1"/>
        <v>3.8879999999999999</v>
      </c>
    </row>
    <row r="32" spans="1:15" ht="18.75">
      <c r="A32" s="94"/>
      <c r="B32" s="103" t="s">
        <v>159</v>
      </c>
      <c r="C32" s="109">
        <v>1</v>
      </c>
      <c r="D32" s="110"/>
      <c r="E32" s="110">
        <f>IF($Z$3,3,0)</f>
        <v>0</v>
      </c>
      <c r="F32" s="110">
        <v>1</v>
      </c>
      <c r="G32" s="110"/>
      <c r="H32" s="110">
        <v>1</v>
      </c>
      <c r="I32" s="309">
        <f>ROUNDUP('003_003'!$B$11+(G4*0.02),0)</f>
        <v>24</v>
      </c>
      <c r="J32" s="310"/>
      <c r="K32" s="110"/>
      <c r="L32" s="111"/>
      <c r="M32" s="111">
        <f>IF($C$12&gt;0,($C$7+2)/$C$12,0)</f>
        <v>0.4</v>
      </c>
      <c r="N32" s="112">
        <f>IF(ISBLANK(L32),(C32+D32+E32+F32+G32+H32+I32+K32)*10,L32/0.036)*IF(ISBLANK(M33),1,M33)</f>
        <v>0</v>
      </c>
      <c r="O32" s="113">
        <f t="shared" si="1"/>
        <v>0</v>
      </c>
    </row>
    <row r="33" spans="1:15" ht="19.5" thickBot="1">
      <c r="A33" s="94"/>
      <c r="B33" s="115" t="s">
        <v>160</v>
      </c>
      <c r="C33" s="109">
        <v>1</v>
      </c>
      <c r="D33" s="116"/>
      <c r="E33" s="110">
        <f>IF($Z$3,3,0)</f>
        <v>0</v>
      </c>
      <c r="F33" s="116">
        <f>IF($C$11&gt;0,3,0)</f>
        <v>0</v>
      </c>
      <c r="G33" s="116"/>
      <c r="H33" s="116">
        <f>IF($C$11&gt;0,3,0)</f>
        <v>0</v>
      </c>
      <c r="I33" s="311">
        <f>ROUNDUP('003_003'!$B$11+(G4*0.01),0)</f>
        <v>20</v>
      </c>
      <c r="J33" s="312"/>
      <c r="K33" s="116"/>
      <c r="L33" s="117"/>
      <c r="M33" s="117">
        <f>IF($C$12&gt;0,($C$11)/$C$12,0)</f>
        <v>0</v>
      </c>
      <c r="N33" s="118">
        <f t="shared" si="0"/>
        <v>0</v>
      </c>
      <c r="O33" s="119">
        <f t="shared" si="1"/>
        <v>0</v>
      </c>
    </row>
  </sheetData>
  <dataConsolidate/>
  <mergeCells count="37">
    <mergeCell ref="C1:I1"/>
    <mergeCell ref="I30:J30"/>
    <mergeCell ref="I31:J31"/>
    <mergeCell ref="I32:J32"/>
    <mergeCell ref="I33:J33"/>
    <mergeCell ref="I24:J24"/>
    <mergeCell ref="I25:J25"/>
    <mergeCell ref="I26:J26"/>
    <mergeCell ref="I27:J27"/>
    <mergeCell ref="I28:J28"/>
    <mergeCell ref="I29:J29"/>
    <mergeCell ref="I23:J23"/>
    <mergeCell ref="C7:G7"/>
    <mergeCell ref="H7:J21"/>
    <mergeCell ref="C8:G8"/>
    <mergeCell ref="C22:E22"/>
    <mergeCell ref="C10:G10"/>
    <mergeCell ref="L10:O21"/>
    <mergeCell ref="C11:G11"/>
    <mergeCell ref="C12:G12"/>
    <mergeCell ref="B21:G21"/>
    <mergeCell ref="F22:H22"/>
    <mergeCell ref="I22:J22"/>
    <mergeCell ref="N22:O22"/>
    <mergeCell ref="C3:F3"/>
    <mergeCell ref="G3:J3"/>
    <mergeCell ref="K3:K21"/>
    <mergeCell ref="L3:N3"/>
    <mergeCell ref="C4:F4"/>
    <mergeCell ref="G4:J4"/>
    <mergeCell ref="L4:N4"/>
    <mergeCell ref="B5:J6"/>
    <mergeCell ref="L5:N5"/>
    <mergeCell ref="L6:O7"/>
    <mergeCell ref="L8:N8"/>
    <mergeCell ref="C9:G9"/>
    <mergeCell ref="L9:N9"/>
  </mergeCells>
  <dataValidations count="8">
    <dataValidation type="whole" operator="greaterThan" allowBlank="1" showInputMessage="1" showErrorMessage="1" errorTitle="Erreur" error="La longueur doit etre &gt; 0" sqref="G4:J4">
      <formula1>0</formula1>
    </dataValidation>
    <dataValidation type="whole" operator="greaterThan" allowBlank="1" showInputMessage="1" showErrorMessage="1" errorTitle="Erreur" error="Le poids doit etre &gt;0" sqref="G3">
      <formula1>0</formula1>
    </dataValidation>
    <dataValidation type="whole" operator="greaterThanOrEqual" allowBlank="1" showInputMessage="1" showErrorMessage="1" errorTitle="Erreur" error="Le nombre de gabarit doit etre &gt;=0" sqref="C11:G11">
      <formula1>0</formula1>
    </dataValidation>
    <dataValidation type="whole" operator="greaterThanOrEqual" allowBlank="1" showInputMessage="1" showErrorMessage="1" errorTitle="Erreur" error="Le nombre de retournement doit etre &gt;=0" sqref="C10:G10">
      <formula1>0</formula1>
    </dataValidation>
    <dataValidation type="whole" operator="greaterThanOrEqual" allowBlank="1" showInputMessage="1" showErrorMessage="1" errorTitle="Erreur" error="Le nombre de retournement doit etre &gt;= 0" sqref="C9:G9">
      <formula1>0</formula1>
    </dataValidation>
    <dataValidation type="whole" operator="greaterThan" allowBlank="1" showErrorMessage="1" errorTitle="Erreur" error="Le nombre de pli doit etre &gt; 0" sqref="C7:C8 D7:G7">
      <formula1>0</formula1>
    </dataValidation>
    <dataValidation type="decimal" operator="greaterThanOrEqual" allowBlank="1" showInputMessage="1" showErrorMessage="1" sqref="L24 M24:M29 M31:M33">
      <formula1>0</formula1>
    </dataValidation>
    <dataValidation type="whole" operator="greaterThanOrEqual" allowBlank="1" showInputMessage="1" showErrorMessage="1" sqref="L25:L33">
      <formula1>0</formula1>
    </dataValidation>
  </dataValidations>
  <pageMargins left="0.7" right="0.7" top="0.75" bottom="0.75" header="0.3" footer="0.3"/>
  <pageSetup paperSize="9" scale="66" orientation="landscape" r:id="rId1"/>
  <headerFooter>
    <oddHeader>&amp;C&amp;"-,Gras"&amp;16&amp;UCalcul des temps de Pliage&amp;R&amp;G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2" r:id="rId5" name="Button 12">
              <controlPr defaultSize="0" print="0" autoFill="0" autoPict="0" macro="[0]!Feuil14.EffacerPliage">
                <anchor moveWithCells="1" sizeWithCells="1">
                  <from>
                    <xdr:col>0</xdr:col>
                    <xdr:colOff>0</xdr:colOff>
                    <xdr:row>2</xdr:row>
                    <xdr:rowOff>400050</xdr:rowOff>
                  </from>
                  <to>
                    <xdr:col>1</xdr:col>
                    <xdr:colOff>1152525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6" name="Button 13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85725</xdr:rowOff>
                  </from>
                  <to>
                    <xdr:col>1</xdr:col>
                    <xdr:colOff>1171575</xdr:colOff>
                    <xdr:row>2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theme="6" tint="0.39997558519241921"/>
  </sheetPr>
  <dimension ref="A1:P601"/>
  <sheetViews>
    <sheetView workbookViewId="0"/>
  </sheetViews>
  <sheetFormatPr baseColWidth="10" defaultRowHeight="15"/>
  <sheetData>
    <row r="1" spans="1:16" ht="19.5" thickBot="1">
      <c r="A1" s="317" t="s">
        <v>70</v>
      </c>
      <c r="B1" s="317"/>
      <c r="C1" s="317"/>
      <c r="D1" s="317"/>
      <c r="E1" s="317"/>
      <c r="F1" s="317"/>
      <c r="G1" s="317"/>
      <c r="J1" s="71" t="s">
        <v>71</v>
      </c>
      <c r="K1" s="71" t="s">
        <v>62</v>
      </c>
    </row>
    <row r="2" spans="1:16" ht="15.75" thickBot="1">
      <c r="A2" s="72" t="s">
        <v>72</v>
      </c>
      <c r="B2" s="318">
        <v>499</v>
      </c>
      <c r="C2" s="320">
        <v>999</v>
      </c>
      <c r="D2" s="320">
        <v>1499</v>
      </c>
      <c r="E2" s="320">
        <v>1999</v>
      </c>
      <c r="F2" s="320">
        <v>3999</v>
      </c>
      <c r="G2" s="322">
        <v>8000</v>
      </c>
      <c r="J2">
        <f>'003_001'!G4</f>
        <v>360</v>
      </c>
      <c r="K2">
        <f>'003_001'!G3</f>
        <v>1</v>
      </c>
      <c r="O2">
        <v>1</v>
      </c>
      <c r="P2">
        <f>ROUNDUP(0.002*POWER(O2,2)+1.03*O2+0.24,0)</f>
        <v>2</v>
      </c>
    </row>
    <row r="3" spans="1:16" ht="15.75" thickBot="1">
      <c r="A3" s="73" t="s">
        <v>73</v>
      </c>
      <c r="B3" s="319"/>
      <c r="C3" s="321"/>
      <c r="D3" s="321"/>
      <c r="E3" s="321"/>
      <c r="F3" s="321"/>
      <c r="G3" s="323"/>
      <c r="J3" t="e">
        <f>HLOOKUP(J2,B2:G2,1)</f>
        <v>#N/A</v>
      </c>
      <c r="K3">
        <f>VLOOKUP(K2,A4:A13,1)</f>
        <v>1</v>
      </c>
      <c r="L3" t="s">
        <v>74</v>
      </c>
      <c r="O3">
        <v>2</v>
      </c>
      <c r="P3">
        <f t="shared" ref="P3:P66" si="0">ROUNDUP(0.002*POWER(O3,2)+1.03*O3+0.24,0)</f>
        <v>3</v>
      </c>
    </row>
    <row r="4" spans="1:16">
      <c r="A4" s="74">
        <v>1</v>
      </c>
      <c r="B4" s="75">
        <v>0.03</v>
      </c>
      <c r="C4" s="76">
        <v>0</v>
      </c>
      <c r="D4" s="76">
        <v>0</v>
      </c>
      <c r="E4" s="76">
        <v>0</v>
      </c>
      <c r="F4" s="76">
        <v>0</v>
      </c>
      <c r="G4" s="76">
        <v>0</v>
      </c>
      <c r="J4" t="e">
        <f>MATCH(J3,B2:G2)+1</f>
        <v>#N/A</v>
      </c>
      <c r="K4">
        <f>MATCH(K3,A4:A13,1)+1</f>
        <v>2</v>
      </c>
      <c r="L4" t="s">
        <v>75</v>
      </c>
      <c r="O4">
        <v>3</v>
      </c>
      <c r="P4">
        <f t="shared" si="0"/>
        <v>4</v>
      </c>
    </row>
    <row r="5" spans="1:16">
      <c r="A5" s="77">
        <v>5</v>
      </c>
      <c r="B5" s="75">
        <v>0.05</v>
      </c>
      <c r="C5" s="76">
        <v>0.06</v>
      </c>
      <c r="D5" s="76">
        <v>0</v>
      </c>
      <c r="E5" s="76">
        <v>0</v>
      </c>
      <c r="F5" s="76">
        <v>0</v>
      </c>
      <c r="G5" s="76">
        <v>0</v>
      </c>
      <c r="O5">
        <v>4</v>
      </c>
      <c r="P5">
        <f t="shared" si="0"/>
        <v>5</v>
      </c>
    </row>
    <row r="6" spans="1:16">
      <c r="A6" s="78">
        <v>10</v>
      </c>
      <c r="B6" s="75">
        <v>0.08</v>
      </c>
      <c r="C6" s="76">
        <v>0.15</v>
      </c>
      <c r="D6" s="76">
        <v>0.35</v>
      </c>
      <c r="E6" s="76">
        <v>0</v>
      </c>
      <c r="F6" s="76">
        <v>0</v>
      </c>
      <c r="G6" s="76">
        <v>0</v>
      </c>
      <c r="J6" t="e">
        <f>INDEX(B4:G13,K4,J4)</f>
        <v>#N/A</v>
      </c>
      <c r="K6">
        <f>IF(ISNA(J6),0, ROUNDUP( J6/0.036,0))</f>
        <v>0</v>
      </c>
      <c r="L6" t="s">
        <v>76</v>
      </c>
      <c r="O6">
        <v>5</v>
      </c>
      <c r="P6">
        <f t="shared" si="0"/>
        <v>6</v>
      </c>
    </row>
    <row r="7" spans="1:16">
      <c r="A7" s="78">
        <v>15</v>
      </c>
      <c r="B7" s="75">
        <v>0.1</v>
      </c>
      <c r="C7" s="76">
        <v>0.35</v>
      </c>
      <c r="D7" s="76">
        <v>0.42</v>
      </c>
      <c r="E7" s="76">
        <v>0.5</v>
      </c>
      <c r="F7" s="76">
        <v>0</v>
      </c>
      <c r="G7" s="76">
        <v>0</v>
      </c>
      <c r="K7">
        <f>IF(OR(J2&gt;1000,K2&gt;=20),ROUNDUP(K6*1.5,0),1)</f>
        <v>1</v>
      </c>
      <c r="L7" t="s">
        <v>77</v>
      </c>
      <c r="O7">
        <v>6</v>
      </c>
      <c r="P7">
        <f t="shared" si="0"/>
        <v>7</v>
      </c>
    </row>
    <row r="8" spans="1:16">
      <c r="A8" s="78">
        <v>20</v>
      </c>
      <c r="B8" s="75">
        <v>0.1</v>
      </c>
      <c r="C8" s="76">
        <v>0.5</v>
      </c>
      <c r="D8" s="76">
        <v>0.5</v>
      </c>
      <c r="E8" s="76">
        <v>0.92</v>
      </c>
      <c r="F8" s="76">
        <v>0.92</v>
      </c>
      <c r="G8" s="76">
        <v>0</v>
      </c>
      <c r="O8">
        <v>7</v>
      </c>
      <c r="P8">
        <f t="shared" si="0"/>
        <v>8</v>
      </c>
    </row>
    <row r="9" spans="1:16">
      <c r="A9" s="74">
        <v>80</v>
      </c>
      <c r="B9" s="79">
        <v>0.75</v>
      </c>
      <c r="C9" s="80">
        <v>0.75</v>
      </c>
      <c r="D9" s="80">
        <v>1</v>
      </c>
      <c r="E9" s="80">
        <v>1</v>
      </c>
      <c r="F9" s="80">
        <v>2.2000000000000002</v>
      </c>
      <c r="G9" s="81">
        <v>3</v>
      </c>
      <c r="O9">
        <v>8</v>
      </c>
      <c r="P9">
        <f t="shared" si="0"/>
        <v>9</v>
      </c>
    </row>
    <row r="10" spans="1:16">
      <c r="A10" s="74">
        <v>250</v>
      </c>
      <c r="B10" s="82">
        <v>1</v>
      </c>
      <c r="C10" s="80">
        <v>1</v>
      </c>
      <c r="D10" s="80">
        <v>1.5</v>
      </c>
      <c r="E10" s="80">
        <v>1.5</v>
      </c>
      <c r="F10" s="80">
        <v>2</v>
      </c>
      <c r="G10" s="81">
        <v>3</v>
      </c>
      <c r="J10">
        <f>K2</f>
        <v>1</v>
      </c>
      <c r="K10">
        <f>ROUNDUP(0.002*POWER(J10,2)+1.03*J10+0.73,0)</f>
        <v>2</v>
      </c>
      <c r="L10">
        <f>K10*0.036</f>
        <v>7.1999999999999995E-2</v>
      </c>
      <c r="O10">
        <v>9</v>
      </c>
      <c r="P10">
        <f t="shared" si="0"/>
        <v>10</v>
      </c>
    </row>
    <row r="11" spans="1:16">
      <c r="A11" s="74">
        <v>500</v>
      </c>
      <c r="B11" s="82">
        <v>1</v>
      </c>
      <c r="C11" s="82">
        <v>1</v>
      </c>
      <c r="D11" s="80">
        <v>2</v>
      </c>
      <c r="E11" s="80">
        <v>2.5</v>
      </c>
      <c r="F11" s="81">
        <v>3</v>
      </c>
      <c r="G11" s="81">
        <v>4</v>
      </c>
      <c r="K11">
        <f>IF(OR(J2&gt;1000,K10&gt;=20),ROUNDUP(J10*0.8,0),1)</f>
        <v>1</v>
      </c>
      <c r="O11">
        <v>10</v>
      </c>
      <c r="P11">
        <f t="shared" si="0"/>
        <v>11</v>
      </c>
    </row>
    <row r="12" spans="1:16">
      <c r="A12" s="74">
        <v>1000</v>
      </c>
      <c r="B12" s="82">
        <v>2</v>
      </c>
      <c r="C12" s="81">
        <v>2.5</v>
      </c>
      <c r="D12" s="81">
        <v>2.5</v>
      </c>
      <c r="E12" s="81">
        <v>3</v>
      </c>
      <c r="F12" s="81">
        <v>4</v>
      </c>
      <c r="G12" s="81">
        <v>4</v>
      </c>
      <c r="O12">
        <v>11</v>
      </c>
      <c r="P12">
        <f t="shared" si="0"/>
        <v>12</v>
      </c>
    </row>
    <row r="13" spans="1:16" ht="15.75" thickBot="1">
      <c r="A13" s="83">
        <v>3000</v>
      </c>
      <c r="B13" s="81">
        <v>4</v>
      </c>
      <c r="C13" s="81">
        <v>4</v>
      </c>
      <c r="D13" s="81">
        <v>4</v>
      </c>
      <c r="E13" s="81">
        <v>4</v>
      </c>
      <c r="F13" s="81">
        <v>5</v>
      </c>
      <c r="G13" s="81">
        <v>5</v>
      </c>
      <c r="O13">
        <v>12</v>
      </c>
      <c r="P13">
        <f t="shared" si="0"/>
        <v>13</v>
      </c>
    </row>
    <row r="14" spans="1:16">
      <c r="O14">
        <v>13</v>
      </c>
      <c r="P14">
        <f t="shared" si="0"/>
        <v>14</v>
      </c>
    </row>
    <row r="15" spans="1:16">
      <c r="O15">
        <v>14</v>
      </c>
      <c r="P15">
        <f t="shared" si="0"/>
        <v>16</v>
      </c>
    </row>
    <row r="16" spans="1:16">
      <c r="O16">
        <v>15</v>
      </c>
      <c r="P16">
        <f t="shared" si="0"/>
        <v>17</v>
      </c>
    </row>
    <row r="17" spans="15:16">
      <c r="O17">
        <v>16</v>
      </c>
      <c r="P17">
        <f t="shared" si="0"/>
        <v>18</v>
      </c>
    </row>
    <row r="18" spans="15:16">
      <c r="O18">
        <v>17</v>
      </c>
      <c r="P18">
        <f t="shared" si="0"/>
        <v>19</v>
      </c>
    </row>
    <row r="19" spans="15:16">
      <c r="O19">
        <v>18</v>
      </c>
      <c r="P19">
        <f t="shared" si="0"/>
        <v>20</v>
      </c>
    </row>
    <row r="20" spans="15:16">
      <c r="O20">
        <v>19</v>
      </c>
      <c r="P20">
        <f t="shared" si="0"/>
        <v>21</v>
      </c>
    </row>
    <row r="21" spans="15:16">
      <c r="O21">
        <v>20</v>
      </c>
      <c r="P21">
        <f t="shared" si="0"/>
        <v>22</v>
      </c>
    </row>
    <row r="22" spans="15:16">
      <c r="O22">
        <v>21</v>
      </c>
      <c r="P22">
        <f t="shared" si="0"/>
        <v>23</v>
      </c>
    </row>
    <row r="23" spans="15:16">
      <c r="O23">
        <v>22</v>
      </c>
      <c r="P23">
        <f t="shared" si="0"/>
        <v>24</v>
      </c>
    </row>
    <row r="24" spans="15:16">
      <c r="O24">
        <v>23</v>
      </c>
      <c r="P24">
        <f t="shared" si="0"/>
        <v>25</v>
      </c>
    </row>
    <row r="25" spans="15:16">
      <c r="O25">
        <v>24</v>
      </c>
      <c r="P25">
        <f t="shared" si="0"/>
        <v>27</v>
      </c>
    </row>
    <row r="26" spans="15:16">
      <c r="O26">
        <v>25</v>
      </c>
      <c r="P26">
        <f t="shared" si="0"/>
        <v>28</v>
      </c>
    </row>
    <row r="27" spans="15:16">
      <c r="O27">
        <v>26</v>
      </c>
      <c r="P27">
        <f t="shared" si="0"/>
        <v>29</v>
      </c>
    </row>
    <row r="28" spans="15:16">
      <c r="O28">
        <v>27</v>
      </c>
      <c r="P28">
        <f t="shared" si="0"/>
        <v>30</v>
      </c>
    </row>
    <row r="29" spans="15:16">
      <c r="O29">
        <v>28</v>
      </c>
      <c r="P29">
        <f t="shared" si="0"/>
        <v>31</v>
      </c>
    </row>
    <row r="30" spans="15:16">
      <c r="O30">
        <v>29</v>
      </c>
      <c r="P30">
        <f t="shared" si="0"/>
        <v>32</v>
      </c>
    </row>
    <row r="31" spans="15:16">
      <c r="O31">
        <v>30</v>
      </c>
      <c r="P31">
        <f t="shared" si="0"/>
        <v>33</v>
      </c>
    </row>
    <row r="32" spans="15:16">
      <c r="O32">
        <v>31</v>
      </c>
      <c r="P32">
        <f t="shared" si="0"/>
        <v>35</v>
      </c>
    </row>
    <row r="33" spans="15:16">
      <c r="O33">
        <v>32</v>
      </c>
      <c r="P33">
        <f t="shared" si="0"/>
        <v>36</v>
      </c>
    </row>
    <row r="34" spans="15:16">
      <c r="O34">
        <v>33</v>
      </c>
      <c r="P34">
        <f t="shared" si="0"/>
        <v>37</v>
      </c>
    </row>
    <row r="35" spans="15:16">
      <c r="O35">
        <v>34</v>
      </c>
      <c r="P35">
        <f t="shared" si="0"/>
        <v>38</v>
      </c>
    </row>
    <row r="36" spans="15:16">
      <c r="O36">
        <v>35</v>
      </c>
      <c r="P36">
        <f t="shared" si="0"/>
        <v>39</v>
      </c>
    </row>
    <row r="37" spans="15:16">
      <c r="O37">
        <v>36</v>
      </c>
      <c r="P37">
        <f t="shared" si="0"/>
        <v>40</v>
      </c>
    </row>
    <row r="38" spans="15:16">
      <c r="O38">
        <v>37</v>
      </c>
      <c r="P38">
        <f t="shared" si="0"/>
        <v>42</v>
      </c>
    </row>
    <row r="39" spans="15:16">
      <c r="O39">
        <v>38</v>
      </c>
      <c r="P39">
        <f t="shared" si="0"/>
        <v>43</v>
      </c>
    </row>
    <row r="40" spans="15:16">
      <c r="O40">
        <v>39</v>
      </c>
      <c r="P40">
        <f t="shared" si="0"/>
        <v>44</v>
      </c>
    </row>
    <row r="41" spans="15:16">
      <c r="O41">
        <v>40</v>
      </c>
      <c r="P41">
        <f t="shared" si="0"/>
        <v>45</v>
      </c>
    </row>
    <row r="42" spans="15:16">
      <c r="O42">
        <v>41</v>
      </c>
      <c r="P42">
        <f t="shared" si="0"/>
        <v>46</v>
      </c>
    </row>
    <row r="43" spans="15:16">
      <c r="O43">
        <v>42</v>
      </c>
      <c r="P43">
        <f t="shared" si="0"/>
        <v>48</v>
      </c>
    </row>
    <row r="44" spans="15:16">
      <c r="O44">
        <v>43</v>
      </c>
      <c r="P44">
        <f t="shared" si="0"/>
        <v>49</v>
      </c>
    </row>
    <row r="45" spans="15:16">
      <c r="O45">
        <v>44</v>
      </c>
      <c r="P45">
        <f t="shared" si="0"/>
        <v>50</v>
      </c>
    </row>
    <row r="46" spans="15:16">
      <c r="O46">
        <v>45</v>
      </c>
      <c r="P46">
        <f t="shared" si="0"/>
        <v>51</v>
      </c>
    </row>
    <row r="47" spans="15:16">
      <c r="O47">
        <v>46</v>
      </c>
      <c r="P47">
        <f t="shared" si="0"/>
        <v>52</v>
      </c>
    </row>
    <row r="48" spans="15:16">
      <c r="O48">
        <v>47</v>
      </c>
      <c r="P48">
        <f t="shared" si="0"/>
        <v>54</v>
      </c>
    </row>
    <row r="49" spans="15:16">
      <c r="O49">
        <v>48</v>
      </c>
      <c r="P49">
        <f t="shared" si="0"/>
        <v>55</v>
      </c>
    </row>
    <row r="50" spans="15:16">
      <c r="O50">
        <v>49</v>
      </c>
      <c r="P50">
        <f t="shared" si="0"/>
        <v>56</v>
      </c>
    </row>
    <row r="51" spans="15:16">
      <c r="O51">
        <v>50</v>
      </c>
      <c r="P51">
        <f t="shared" si="0"/>
        <v>57</v>
      </c>
    </row>
    <row r="52" spans="15:16">
      <c r="O52">
        <v>51</v>
      </c>
      <c r="P52">
        <f t="shared" si="0"/>
        <v>58</v>
      </c>
    </row>
    <row r="53" spans="15:16">
      <c r="O53">
        <v>52</v>
      </c>
      <c r="P53">
        <f t="shared" si="0"/>
        <v>60</v>
      </c>
    </row>
    <row r="54" spans="15:16">
      <c r="O54">
        <v>53</v>
      </c>
      <c r="P54">
        <f t="shared" si="0"/>
        <v>61</v>
      </c>
    </row>
    <row r="55" spans="15:16">
      <c r="O55">
        <v>54</v>
      </c>
      <c r="P55">
        <f t="shared" si="0"/>
        <v>62</v>
      </c>
    </row>
    <row r="56" spans="15:16">
      <c r="O56">
        <v>55</v>
      </c>
      <c r="P56">
        <f t="shared" si="0"/>
        <v>63</v>
      </c>
    </row>
    <row r="57" spans="15:16">
      <c r="O57">
        <v>56</v>
      </c>
      <c r="P57">
        <f t="shared" si="0"/>
        <v>65</v>
      </c>
    </row>
    <row r="58" spans="15:16">
      <c r="O58">
        <v>57</v>
      </c>
      <c r="P58">
        <f t="shared" si="0"/>
        <v>66</v>
      </c>
    </row>
    <row r="59" spans="15:16">
      <c r="O59">
        <v>58</v>
      </c>
      <c r="P59">
        <f t="shared" si="0"/>
        <v>67</v>
      </c>
    </row>
    <row r="60" spans="15:16">
      <c r="O60">
        <v>59</v>
      </c>
      <c r="P60">
        <f t="shared" si="0"/>
        <v>68</v>
      </c>
    </row>
    <row r="61" spans="15:16">
      <c r="O61">
        <v>60</v>
      </c>
      <c r="P61">
        <f t="shared" si="0"/>
        <v>70</v>
      </c>
    </row>
    <row r="62" spans="15:16">
      <c r="O62">
        <v>61</v>
      </c>
      <c r="P62">
        <f t="shared" si="0"/>
        <v>71</v>
      </c>
    </row>
    <row r="63" spans="15:16">
      <c r="O63">
        <v>62</v>
      </c>
      <c r="P63">
        <f t="shared" si="0"/>
        <v>72</v>
      </c>
    </row>
    <row r="64" spans="15:16">
      <c r="O64">
        <v>63</v>
      </c>
      <c r="P64">
        <f t="shared" si="0"/>
        <v>74</v>
      </c>
    </row>
    <row r="65" spans="15:16">
      <c r="O65">
        <v>64</v>
      </c>
      <c r="P65">
        <f t="shared" si="0"/>
        <v>75</v>
      </c>
    </row>
    <row r="66" spans="15:16">
      <c r="O66">
        <v>65</v>
      </c>
      <c r="P66">
        <f t="shared" si="0"/>
        <v>76</v>
      </c>
    </row>
    <row r="67" spans="15:16">
      <c r="O67">
        <v>66</v>
      </c>
      <c r="P67">
        <f t="shared" ref="P67:P130" si="1">ROUNDUP(0.002*POWER(O67,2)+1.03*O67+0.24,0)</f>
        <v>77</v>
      </c>
    </row>
    <row r="68" spans="15:16">
      <c r="O68">
        <v>67</v>
      </c>
      <c r="P68">
        <f t="shared" si="1"/>
        <v>79</v>
      </c>
    </row>
    <row r="69" spans="15:16">
      <c r="O69">
        <v>68</v>
      </c>
      <c r="P69">
        <f t="shared" si="1"/>
        <v>80</v>
      </c>
    </row>
    <row r="70" spans="15:16">
      <c r="O70">
        <v>69</v>
      </c>
      <c r="P70">
        <f t="shared" si="1"/>
        <v>81</v>
      </c>
    </row>
    <row r="71" spans="15:16">
      <c r="O71">
        <v>70</v>
      </c>
      <c r="P71">
        <f t="shared" si="1"/>
        <v>83</v>
      </c>
    </row>
    <row r="72" spans="15:16">
      <c r="O72">
        <v>71</v>
      </c>
      <c r="P72">
        <f t="shared" si="1"/>
        <v>84</v>
      </c>
    </row>
    <row r="73" spans="15:16">
      <c r="O73">
        <v>72</v>
      </c>
      <c r="P73">
        <f t="shared" si="1"/>
        <v>85</v>
      </c>
    </row>
    <row r="74" spans="15:16">
      <c r="O74">
        <v>73</v>
      </c>
      <c r="P74">
        <f t="shared" si="1"/>
        <v>87</v>
      </c>
    </row>
    <row r="75" spans="15:16">
      <c r="O75">
        <v>74</v>
      </c>
      <c r="P75">
        <f t="shared" si="1"/>
        <v>88</v>
      </c>
    </row>
    <row r="76" spans="15:16">
      <c r="O76">
        <v>75</v>
      </c>
      <c r="P76">
        <f t="shared" si="1"/>
        <v>89</v>
      </c>
    </row>
    <row r="77" spans="15:16">
      <c r="O77">
        <v>76</v>
      </c>
      <c r="P77">
        <f t="shared" si="1"/>
        <v>91</v>
      </c>
    </row>
    <row r="78" spans="15:16">
      <c r="O78">
        <v>77</v>
      </c>
      <c r="P78">
        <f t="shared" si="1"/>
        <v>92</v>
      </c>
    </row>
    <row r="79" spans="15:16">
      <c r="O79">
        <v>78</v>
      </c>
      <c r="P79">
        <f t="shared" si="1"/>
        <v>93</v>
      </c>
    </row>
    <row r="80" spans="15:16">
      <c r="O80">
        <v>79</v>
      </c>
      <c r="P80">
        <f t="shared" si="1"/>
        <v>95</v>
      </c>
    </row>
    <row r="81" spans="15:16">
      <c r="O81">
        <v>80</v>
      </c>
      <c r="P81">
        <f t="shared" si="1"/>
        <v>96</v>
      </c>
    </row>
    <row r="82" spans="15:16">
      <c r="O82">
        <v>81</v>
      </c>
      <c r="P82">
        <f t="shared" si="1"/>
        <v>97</v>
      </c>
    </row>
    <row r="83" spans="15:16">
      <c r="O83">
        <v>82</v>
      </c>
      <c r="P83">
        <f t="shared" si="1"/>
        <v>99</v>
      </c>
    </row>
    <row r="84" spans="15:16">
      <c r="O84">
        <v>83</v>
      </c>
      <c r="P84">
        <f t="shared" si="1"/>
        <v>100</v>
      </c>
    </row>
    <row r="85" spans="15:16">
      <c r="O85">
        <v>84</v>
      </c>
      <c r="P85">
        <f t="shared" si="1"/>
        <v>101</v>
      </c>
    </row>
    <row r="86" spans="15:16">
      <c r="O86">
        <v>85</v>
      </c>
      <c r="P86">
        <f t="shared" si="1"/>
        <v>103</v>
      </c>
    </row>
    <row r="87" spans="15:16">
      <c r="O87">
        <v>86</v>
      </c>
      <c r="P87">
        <f t="shared" si="1"/>
        <v>104</v>
      </c>
    </row>
    <row r="88" spans="15:16">
      <c r="O88">
        <v>87</v>
      </c>
      <c r="P88">
        <f t="shared" si="1"/>
        <v>105</v>
      </c>
    </row>
    <row r="89" spans="15:16">
      <c r="O89">
        <v>88</v>
      </c>
      <c r="P89">
        <f t="shared" si="1"/>
        <v>107</v>
      </c>
    </row>
    <row r="90" spans="15:16">
      <c r="O90">
        <v>89</v>
      </c>
      <c r="P90">
        <f t="shared" si="1"/>
        <v>108</v>
      </c>
    </row>
    <row r="91" spans="15:16">
      <c r="O91">
        <v>90</v>
      </c>
      <c r="P91">
        <f t="shared" si="1"/>
        <v>110</v>
      </c>
    </row>
    <row r="92" spans="15:16">
      <c r="O92">
        <v>91</v>
      </c>
      <c r="P92">
        <f t="shared" si="1"/>
        <v>111</v>
      </c>
    </row>
    <row r="93" spans="15:16">
      <c r="O93">
        <v>92</v>
      </c>
      <c r="P93">
        <f t="shared" si="1"/>
        <v>112</v>
      </c>
    </row>
    <row r="94" spans="15:16">
      <c r="O94">
        <v>93</v>
      </c>
      <c r="P94">
        <f t="shared" si="1"/>
        <v>114</v>
      </c>
    </row>
    <row r="95" spans="15:16">
      <c r="O95">
        <v>94</v>
      </c>
      <c r="P95">
        <f t="shared" si="1"/>
        <v>115</v>
      </c>
    </row>
    <row r="96" spans="15:16">
      <c r="O96">
        <v>95</v>
      </c>
      <c r="P96">
        <f t="shared" si="1"/>
        <v>117</v>
      </c>
    </row>
    <row r="97" spans="15:16">
      <c r="O97">
        <v>96</v>
      </c>
      <c r="P97">
        <f t="shared" si="1"/>
        <v>118</v>
      </c>
    </row>
    <row r="98" spans="15:16">
      <c r="O98">
        <v>97</v>
      </c>
      <c r="P98">
        <f t="shared" si="1"/>
        <v>119</v>
      </c>
    </row>
    <row r="99" spans="15:16">
      <c r="O99">
        <v>98</v>
      </c>
      <c r="P99">
        <f t="shared" si="1"/>
        <v>121</v>
      </c>
    </row>
    <row r="100" spans="15:16">
      <c r="O100">
        <v>99</v>
      </c>
      <c r="P100">
        <f t="shared" si="1"/>
        <v>122</v>
      </c>
    </row>
    <row r="101" spans="15:16">
      <c r="O101">
        <v>100</v>
      </c>
      <c r="P101">
        <f t="shared" si="1"/>
        <v>124</v>
      </c>
    </row>
    <row r="102" spans="15:16">
      <c r="O102">
        <v>101</v>
      </c>
      <c r="P102">
        <f t="shared" si="1"/>
        <v>125</v>
      </c>
    </row>
    <row r="103" spans="15:16">
      <c r="O103">
        <v>102</v>
      </c>
      <c r="P103">
        <f t="shared" si="1"/>
        <v>127</v>
      </c>
    </row>
    <row r="104" spans="15:16">
      <c r="O104">
        <v>103</v>
      </c>
      <c r="P104">
        <f t="shared" si="1"/>
        <v>128</v>
      </c>
    </row>
    <row r="105" spans="15:16">
      <c r="O105">
        <v>104</v>
      </c>
      <c r="P105">
        <f t="shared" si="1"/>
        <v>129</v>
      </c>
    </row>
    <row r="106" spans="15:16">
      <c r="O106">
        <v>105</v>
      </c>
      <c r="P106">
        <f t="shared" si="1"/>
        <v>131</v>
      </c>
    </row>
    <row r="107" spans="15:16">
      <c r="O107">
        <v>106</v>
      </c>
      <c r="P107">
        <f t="shared" si="1"/>
        <v>132</v>
      </c>
    </row>
    <row r="108" spans="15:16">
      <c r="O108">
        <v>107</v>
      </c>
      <c r="P108">
        <f t="shared" si="1"/>
        <v>134</v>
      </c>
    </row>
    <row r="109" spans="15:16">
      <c r="O109">
        <v>108</v>
      </c>
      <c r="P109">
        <f t="shared" si="1"/>
        <v>135</v>
      </c>
    </row>
    <row r="110" spans="15:16">
      <c r="O110">
        <v>109</v>
      </c>
      <c r="P110">
        <f t="shared" si="1"/>
        <v>137</v>
      </c>
    </row>
    <row r="111" spans="15:16">
      <c r="O111">
        <v>110</v>
      </c>
      <c r="P111">
        <f t="shared" si="1"/>
        <v>138</v>
      </c>
    </row>
    <row r="112" spans="15:16">
      <c r="O112">
        <v>111</v>
      </c>
      <c r="P112">
        <f t="shared" si="1"/>
        <v>140</v>
      </c>
    </row>
    <row r="113" spans="15:16">
      <c r="O113">
        <v>112</v>
      </c>
      <c r="P113">
        <f t="shared" si="1"/>
        <v>141</v>
      </c>
    </row>
    <row r="114" spans="15:16">
      <c r="O114">
        <v>113</v>
      </c>
      <c r="P114">
        <f t="shared" si="1"/>
        <v>143</v>
      </c>
    </row>
    <row r="115" spans="15:16">
      <c r="O115">
        <v>114</v>
      </c>
      <c r="P115">
        <f t="shared" si="1"/>
        <v>144</v>
      </c>
    </row>
    <row r="116" spans="15:16">
      <c r="O116">
        <v>115</v>
      </c>
      <c r="P116">
        <f t="shared" si="1"/>
        <v>146</v>
      </c>
    </row>
    <row r="117" spans="15:16">
      <c r="O117">
        <v>116</v>
      </c>
      <c r="P117">
        <f t="shared" si="1"/>
        <v>147</v>
      </c>
    </row>
    <row r="118" spans="15:16">
      <c r="O118">
        <v>117</v>
      </c>
      <c r="P118">
        <f t="shared" si="1"/>
        <v>149</v>
      </c>
    </row>
    <row r="119" spans="15:16">
      <c r="O119">
        <v>118</v>
      </c>
      <c r="P119">
        <f t="shared" si="1"/>
        <v>150</v>
      </c>
    </row>
    <row r="120" spans="15:16">
      <c r="O120">
        <v>119</v>
      </c>
      <c r="P120">
        <f t="shared" si="1"/>
        <v>152</v>
      </c>
    </row>
    <row r="121" spans="15:16">
      <c r="O121">
        <v>120</v>
      </c>
      <c r="P121">
        <f t="shared" si="1"/>
        <v>153</v>
      </c>
    </row>
    <row r="122" spans="15:16">
      <c r="O122">
        <v>121</v>
      </c>
      <c r="P122">
        <f t="shared" si="1"/>
        <v>155</v>
      </c>
    </row>
    <row r="123" spans="15:16">
      <c r="O123">
        <v>122</v>
      </c>
      <c r="P123">
        <f t="shared" si="1"/>
        <v>156</v>
      </c>
    </row>
    <row r="124" spans="15:16">
      <c r="O124">
        <v>123</v>
      </c>
      <c r="P124">
        <f t="shared" si="1"/>
        <v>158</v>
      </c>
    </row>
    <row r="125" spans="15:16">
      <c r="O125">
        <v>124</v>
      </c>
      <c r="P125">
        <f t="shared" si="1"/>
        <v>159</v>
      </c>
    </row>
    <row r="126" spans="15:16">
      <c r="O126">
        <v>125</v>
      </c>
      <c r="P126">
        <f t="shared" si="1"/>
        <v>161</v>
      </c>
    </row>
    <row r="127" spans="15:16">
      <c r="O127">
        <v>126</v>
      </c>
      <c r="P127">
        <f t="shared" si="1"/>
        <v>162</v>
      </c>
    </row>
    <row r="128" spans="15:16">
      <c r="O128">
        <v>127</v>
      </c>
      <c r="P128">
        <f t="shared" si="1"/>
        <v>164</v>
      </c>
    </row>
    <row r="129" spans="15:16">
      <c r="O129">
        <v>128</v>
      </c>
      <c r="P129">
        <f t="shared" si="1"/>
        <v>165</v>
      </c>
    </row>
    <row r="130" spans="15:16">
      <c r="O130">
        <v>129</v>
      </c>
      <c r="P130">
        <f t="shared" si="1"/>
        <v>167</v>
      </c>
    </row>
    <row r="131" spans="15:16">
      <c r="O131">
        <v>130</v>
      </c>
      <c r="P131">
        <f t="shared" ref="P131:P194" si="2">ROUNDUP(0.002*POWER(O131,2)+1.03*O131+0.24,0)</f>
        <v>168</v>
      </c>
    </row>
    <row r="132" spans="15:16">
      <c r="O132">
        <v>131</v>
      </c>
      <c r="P132">
        <f t="shared" si="2"/>
        <v>170</v>
      </c>
    </row>
    <row r="133" spans="15:16">
      <c r="O133">
        <v>132</v>
      </c>
      <c r="P133">
        <f t="shared" si="2"/>
        <v>172</v>
      </c>
    </row>
    <row r="134" spans="15:16">
      <c r="O134">
        <v>133</v>
      </c>
      <c r="P134">
        <f t="shared" si="2"/>
        <v>173</v>
      </c>
    </row>
    <row r="135" spans="15:16">
      <c r="O135">
        <v>134</v>
      </c>
      <c r="P135">
        <f t="shared" si="2"/>
        <v>175</v>
      </c>
    </row>
    <row r="136" spans="15:16">
      <c r="O136">
        <v>135</v>
      </c>
      <c r="P136">
        <f t="shared" si="2"/>
        <v>176</v>
      </c>
    </row>
    <row r="137" spans="15:16">
      <c r="O137">
        <v>136</v>
      </c>
      <c r="P137">
        <f t="shared" si="2"/>
        <v>178</v>
      </c>
    </row>
    <row r="138" spans="15:16">
      <c r="O138">
        <v>137</v>
      </c>
      <c r="P138">
        <f t="shared" si="2"/>
        <v>179</v>
      </c>
    </row>
    <row r="139" spans="15:16">
      <c r="O139">
        <v>138</v>
      </c>
      <c r="P139">
        <f t="shared" si="2"/>
        <v>181</v>
      </c>
    </row>
    <row r="140" spans="15:16">
      <c r="O140">
        <v>139</v>
      </c>
      <c r="P140">
        <f t="shared" si="2"/>
        <v>183</v>
      </c>
    </row>
    <row r="141" spans="15:16">
      <c r="O141">
        <v>140</v>
      </c>
      <c r="P141">
        <f t="shared" si="2"/>
        <v>184</v>
      </c>
    </row>
    <row r="142" spans="15:16">
      <c r="O142">
        <v>141</v>
      </c>
      <c r="P142">
        <f t="shared" si="2"/>
        <v>186</v>
      </c>
    </row>
    <row r="143" spans="15:16">
      <c r="O143">
        <v>142</v>
      </c>
      <c r="P143">
        <f t="shared" si="2"/>
        <v>187</v>
      </c>
    </row>
    <row r="144" spans="15:16">
      <c r="O144">
        <v>143</v>
      </c>
      <c r="P144">
        <f t="shared" si="2"/>
        <v>189</v>
      </c>
    </row>
    <row r="145" spans="15:16">
      <c r="O145">
        <v>144</v>
      </c>
      <c r="P145">
        <f t="shared" si="2"/>
        <v>191</v>
      </c>
    </row>
    <row r="146" spans="15:16">
      <c r="O146">
        <v>145</v>
      </c>
      <c r="P146">
        <f t="shared" si="2"/>
        <v>192</v>
      </c>
    </row>
    <row r="147" spans="15:16">
      <c r="O147">
        <v>146</v>
      </c>
      <c r="P147">
        <f t="shared" si="2"/>
        <v>194</v>
      </c>
    </row>
    <row r="148" spans="15:16">
      <c r="O148">
        <v>147</v>
      </c>
      <c r="P148">
        <f t="shared" si="2"/>
        <v>195</v>
      </c>
    </row>
    <row r="149" spans="15:16">
      <c r="O149">
        <v>148</v>
      </c>
      <c r="P149">
        <f t="shared" si="2"/>
        <v>197</v>
      </c>
    </row>
    <row r="150" spans="15:16">
      <c r="O150">
        <v>149</v>
      </c>
      <c r="P150">
        <f t="shared" si="2"/>
        <v>199</v>
      </c>
    </row>
    <row r="151" spans="15:16">
      <c r="O151">
        <v>150</v>
      </c>
      <c r="P151">
        <f t="shared" si="2"/>
        <v>200</v>
      </c>
    </row>
    <row r="152" spans="15:16">
      <c r="O152">
        <v>151</v>
      </c>
      <c r="P152">
        <f t="shared" si="2"/>
        <v>202</v>
      </c>
    </row>
    <row r="153" spans="15:16">
      <c r="O153">
        <v>152</v>
      </c>
      <c r="P153">
        <f t="shared" si="2"/>
        <v>204</v>
      </c>
    </row>
    <row r="154" spans="15:16">
      <c r="O154">
        <v>153</v>
      </c>
      <c r="P154">
        <f t="shared" si="2"/>
        <v>205</v>
      </c>
    </row>
    <row r="155" spans="15:16">
      <c r="O155">
        <v>154</v>
      </c>
      <c r="P155">
        <f t="shared" si="2"/>
        <v>207</v>
      </c>
    </row>
    <row r="156" spans="15:16">
      <c r="O156">
        <v>155</v>
      </c>
      <c r="P156">
        <f t="shared" si="2"/>
        <v>208</v>
      </c>
    </row>
    <row r="157" spans="15:16">
      <c r="O157">
        <v>156</v>
      </c>
      <c r="P157">
        <f t="shared" si="2"/>
        <v>210</v>
      </c>
    </row>
    <row r="158" spans="15:16">
      <c r="O158">
        <v>157</v>
      </c>
      <c r="P158">
        <f t="shared" si="2"/>
        <v>212</v>
      </c>
    </row>
    <row r="159" spans="15:16">
      <c r="O159">
        <v>158</v>
      </c>
      <c r="P159">
        <f t="shared" si="2"/>
        <v>213</v>
      </c>
    </row>
    <row r="160" spans="15:16">
      <c r="O160">
        <v>159</v>
      </c>
      <c r="P160">
        <f t="shared" si="2"/>
        <v>215</v>
      </c>
    </row>
    <row r="161" spans="15:16">
      <c r="O161">
        <v>160</v>
      </c>
      <c r="P161">
        <f t="shared" si="2"/>
        <v>217</v>
      </c>
    </row>
    <row r="162" spans="15:16">
      <c r="O162">
        <v>161</v>
      </c>
      <c r="P162">
        <f t="shared" si="2"/>
        <v>218</v>
      </c>
    </row>
    <row r="163" spans="15:16">
      <c r="O163">
        <v>162</v>
      </c>
      <c r="P163">
        <f t="shared" si="2"/>
        <v>220</v>
      </c>
    </row>
    <row r="164" spans="15:16">
      <c r="O164">
        <v>163</v>
      </c>
      <c r="P164">
        <f t="shared" si="2"/>
        <v>222</v>
      </c>
    </row>
    <row r="165" spans="15:16">
      <c r="O165">
        <v>164</v>
      </c>
      <c r="P165">
        <f t="shared" si="2"/>
        <v>223</v>
      </c>
    </row>
    <row r="166" spans="15:16">
      <c r="O166">
        <v>165</v>
      </c>
      <c r="P166">
        <f t="shared" si="2"/>
        <v>225</v>
      </c>
    </row>
    <row r="167" spans="15:16">
      <c r="O167">
        <v>166</v>
      </c>
      <c r="P167">
        <f t="shared" si="2"/>
        <v>227</v>
      </c>
    </row>
    <row r="168" spans="15:16">
      <c r="O168">
        <v>167</v>
      </c>
      <c r="P168">
        <f t="shared" si="2"/>
        <v>229</v>
      </c>
    </row>
    <row r="169" spans="15:16">
      <c r="O169">
        <v>168</v>
      </c>
      <c r="P169">
        <f t="shared" si="2"/>
        <v>230</v>
      </c>
    </row>
    <row r="170" spans="15:16">
      <c r="O170">
        <v>169</v>
      </c>
      <c r="P170">
        <f t="shared" si="2"/>
        <v>232</v>
      </c>
    </row>
    <row r="171" spans="15:16">
      <c r="O171">
        <v>170</v>
      </c>
      <c r="P171">
        <f t="shared" si="2"/>
        <v>234</v>
      </c>
    </row>
    <row r="172" spans="15:16">
      <c r="O172">
        <v>171</v>
      </c>
      <c r="P172">
        <f t="shared" si="2"/>
        <v>235</v>
      </c>
    </row>
    <row r="173" spans="15:16">
      <c r="O173">
        <v>172</v>
      </c>
      <c r="P173">
        <f t="shared" si="2"/>
        <v>237</v>
      </c>
    </row>
    <row r="174" spans="15:16">
      <c r="O174">
        <v>173</v>
      </c>
      <c r="P174">
        <f t="shared" si="2"/>
        <v>239</v>
      </c>
    </row>
    <row r="175" spans="15:16">
      <c r="O175">
        <v>174</v>
      </c>
      <c r="P175">
        <f t="shared" si="2"/>
        <v>241</v>
      </c>
    </row>
    <row r="176" spans="15:16">
      <c r="O176">
        <v>175</v>
      </c>
      <c r="P176">
        <f t="shared" si="2"/>
        <v>242</v>
      </c>
    </row>
    <row r="177" spans="15:16">
      <c r="O177">
        <v>176</v>
      </c>
      <c r="P177">
        <f t="shared" si="2"/>
        <v>244</v>
      </c>
    </row>
    <row r="178" spans="15:16">
      <c r="O178">
        <v>177</v>
      </c>
      <c r="P178">
        <f t="shared" si="2"/>
        <v>246</v>
      </c>
    </row>
    <row r="179" spans="15:16">
      <c r="O179">
        <v>178</v>
      </c>
      <c r="P179">
        <f t="shared" si="2"/>
        <v>247</v>
      </c>
    </row>
    <row r="180" spans="15:16">
      <c r="O180">
        <v>179</v>
      </c>
      <c r="P180">
        <f t="shared" si="2"/>
        <v>249</v>
      </c>
    </row>
    <row r="181" spans="15:16">
      <c r="O181">
        <v>180</v>
      </c>
      <c r="P181">
        <f t="shared" si="2"/>
        <v>251</v>
      </c>
    </row>
    <row r="182" spans="15:16">
      <c r="O182">
        <v>181</v>
      </c>
      <c r="P182">
        <f t="shared" si="2"/>
        <v>253</v>
      </c>
    </row>
    <row r="183" spans="15:16">
      <c r="O183">
        <v>182</v>
      </c>
      <c r="P183">
        <f t="shared" si="2"/>
        <v>254</v>
      </c>
    </row>
    <row r="184" spans="15:16">
      <c r="O184">
        <v>183</v>
      </c>
      <c r="P184">
        <f t="shared" si="2"/>
        <v>256</v>
      </c>
    </row>
    <row r="185" spans="15:16">
      <c r="O185">
        <v>184</v>
      </c>
      <c r="P185">
        <f t="shared" si="2"/>
        <v>258</v>
      </c>
    </row>
    <row r="186" spans="15:16">
      <c r="O186">
        <v>185</v>
      </c>
      <c r="P186">
        <f t="shared" si="2"/>
        <v>260</v>
      </c>
    </row>
    <row r="187" spans="15:16">
      <c r="O187">
        <v>186</v>
      </c>
      <c r="P187">
        <f t="shared" si="2"/>
        <v>262</v>
      </c>
    </row>
    <row r="188" spans="15:16">
      <c r="O188">
        <v>187</v>
      </c>
      <c r="P188">
        <f t="shared" si="2"/>
        <v>263</v>
      </c>
    </row>
    <row r="189" spans="15:16">
      <c r="O189">
        <v>188</v>
      </c>
      <c r="P189">
        <f t="shared" si="2"/>
        <v>265</v>
      </c>
    </row>
    <row r="190" spans="15:16">
      <c r="O190">
        <v>189</v>
      </c>
      <c r="P190">
        <f t="shared" si="2"/>
        <v>267</v>
      </c>
    </row>
    <row r="191" spans="15:16">
      <c r="O191">
        <v>190</v>
      </c>
      <c r="P191">
        <f t="shared" si="2"/>
        <v>269</v>
      </c>
    </row>
    <row r="192" spans="15:16">
      <c r="O192">
        <v>191</v>
      </c>
      <c r="P192">
        <f t="shared" si="2"/>
        <v>270</v>
      </c>
    </row>
    <row r="193" spans="15:16">
      <c r="O193">
        <v>192</v>
      </c>
      <c r="P193">
        <f t="shared" si="2"/>
        <v>272</v>
      </c>
    </row>
    <row r="194" spans="15:16">
      <c r="O194">
        <v>193</v>
      </c>
      <c r="P194">
        <f t="shared" si="2"/>
        <v>274</v>
      </c>
    </row>
    <row r="195" spans="15:16">
      <c r="O195">
        <v>194</v>
      </c>
      <c r="P195">
        <f t="shared" ref="P195:P258" si="3">ROUNDUP(0.002*POWER(O195,2)+1.03*O195+0.24,0)</f>
        <v>276</v>
      </c>
    </row>
    <row r="196" spans="15:16">
      <c r="O196">
        <v>195</v>
      </c>
      <c r="P196">
        <f t="shared" si="3"/>
        <v>278</v>
      </c>
    </row>
    <row r="197" spans="15:16">
      <c r="O197">
        <v>196</v>
      </c>
      <c r="P197">
        <f t="shared" si="3"/>
        <v>279</v>
      </c>
    </row>
    <row r="198" spans="15:16">
      <c r="O198">
        <v>197</v>
      </c>
      <c r="P198">
        <f t="shared" si="3"/>
        <v>281</v>
      </c>
    </row>
    <row r="199" spans="15:16">
      <c r="O199">
        <v>198</v>
      </c>
      <c r="P199">
        <f t="shared" si="3"/>
        <v>283</v>
      </c>
    </row>
    <row r="200" spans="15:16">
      <c r="O200">
        <v>199</v>
      </c>
      <c r="P200">
        <f t="shared" si="3"/>
        <v>285</v>
      </c>
    </row>
    <row r="201" spans="15:16">
      <c r="O201">
        <v>200</v>
      </c>
      <c r="P201">
        <f t="shared" si="3"/>
        <v>287</v>
      </c>
    </row>
    <row r="202" spans="15:16">
      <c r="O202">
        <v>201</v>
      </c>
      <c r="P202">
        <f t="shared" si="3"/>
        <v>289</v>
      </c>
    </row>
    <row r="203" spans="15:16">
      <c r="O203">
        <v>202</v>
      </c>
      <c r="P203">
        <f t="shared" si="3"/>
        <v>290</v>
      </c>
    </row>
    <row r="204" spans="15:16">
      <c r="O204">
        <v>203</v>
      </c>
      <c r="P204">
        <f t="shared" si="3"/>
        <v>292</v>
      </c>
    </row>
    <row r="205" spans="15:16">
      <c r="O205">
        <v>204</v>
      </c>
      <c r="P205">
        <f t="shared" si="3"/>
        <v>294</v>
      </c>
    </row>
    <row r="206" spans="15:16">
      <c r="O206">
        <v>205</v>
      </c>
      <c r="P206">
        <f t="shared" si="3"/>
        <v>296</v>
      </c>
    </row>
    <row r="207" spans="15:16">
      <c r="O207">
        <v>206</v>
      </c>
      <c r="P207">
        <f t="shared" si="3"/>
        <v>298</v>
      </c>
    </row>
    <row r="208" spans="15:16">
      <c r="O208">
        <v>207</v>
      </c>
      <c r="P208">
        <f t="shared" si="3"/>
        <v>300</v>
      </c>
    </row>
    <row r="209" spans="15:16">
      <c r="O209">
        <v>208</v>
      </c>
      <c r="P209">
        <f t="shared" si="3"/>
        <v>302</v>
      </c>
    </row>
    <row r="210" spans="15:16">
      <c r="O210">
        <v>209</v>
      </c>
      <c r="P210">
        <f t="shared" si="3"/>
        <v>303</v>
      </c>
    </row>
    <row r="211" spans="15:16">
      <c r="O211">
        <v>210</v>
      </c>
      <c r="P211">
        <f t="shared" si="3"/>
        <v>305</v>
      </c>
    </row>
    <row r="212" spans="15:16">
      <c r="O212">
        <v>211</v>
      </c>
      <c r="P212">
        <f t="shared" si="3"/>
        <v>307</v>
      </c>
    </row>
    <row r="213" spans="15:16">
      <c r="O213">
        <v>212</v>
      </c>
      <c r="P213">
        <f t="shared" si="3"/>
        <v>309</v>
      </c>
    </row>
    <row r="214" spans="15:16">
      <c r="O214">
        <v>213</v>
      </c>
      <c r="P214">
        <f t="shared" si="3"/>
        <v>311</v>
      </c>
    </row>
    <row r="215" spans="15:16">
      <c r="O215">
        <v>214</v>
      </c>
      <c r="P215">
        <f t="shared" si="3"/>
        <v>313</v>
      </c>
    </row>
    <row r="216" spans="15:16">
      <c r="O216">
        <v>215</v>
      </c>
      <c r="P216">
        <f t="shared" si="3"/>
        <v>315</v>
      </c>
    </row>
    <row r="217" spans="15:16">
      <c r="O217">
        <v>216</v>
      </c>
      <c r="P217">
        <f t="shared" si="3"/>
        <v>317</v>
      </c>
    </row>
    <row r="218" spans="15:16">
      <c r="O218">
        <v>217</v>
      </c>
      <c r="P218">
        <f t="shared" si="3"/>
        <v>318</v>
      </c>
    </row>
    <row r="219" spans="15:16">
      <c r="O219">
        <v>218</v>
      </c>
      <c r="P219">
        <f t="shared" si="3"/>
        <v>320</v>
      </c>
    </row>
    <row r="220" spans="15:16">
      <c r="O220">
        <v>219</v>
      </c>
      <c r="P220">
        <f t="shared" si="3"/>
        <v>322</v>
      </c>
    </row>
    <row r="221" spans="15:16">
      <c r="O221">
        <v>220</v>
      </c>
      <c r="P221">
        <f t="shared" si="3"/>
        <v>324</v>
      </c>
    </row>
    <row r="222" spans="15:16">
      <c r="O222">
        <v>221</v>
      </c>
      <c r="P222">
        <f t="shared" si="3"/>
        <v>326</v>
      </c>
    </row>
    <row r="223" spans="15:16">
      <c r="O223">
        <v>222</v>
      </c>
      <c r="P223">
        <f t="shared" si="3"/>
        <v>328</v>
      </c>
    </row>
    <row r="224" spans="15:16">
      <c r="O224">
        <v>223</v>
      </c>
      <c r="P224">
        <f t="shared" si="3"/>
        <v>330</v>
      </c>
    </row>
    <row r="225" spans="15:16">
      <c r="O225">
        <v>224</v>
      </c>
      <c r="P225">
        <f t="shared" si="3"/>
        <v>332</v>
      </c>
    </row>
    <row r="226" spans="15:16">
      <c r="O226">
        <v>225</v>
      </c>
      <c r="P226">
        <f t="shared" si="3"/>
        <v>334</v>
      </c>
    </row>
    <row r="227" spans="15:16">
      <c r="O227">
        <v>226</v>
      </c>
      <c r="P227">
        <f t="shared" si="3"/>
        <v>336</v>
      </c>
    </row>
    <row r="228" spans="15:16">
      <c r="O228">
        <v>227</v>
      </c>
      <c r="P228">
        <f t="shared" si="3"/>
        <v>338</v>
      </c>
    </row>
    <row r="229" spans="15:16">
      <c r="O229">
        <v>228</v>
      </c>
      <c r="P229">
        <f t="shared" si="3"/>
        <v>340</v>
      </c>
    </row>
    <row r="230" spans="15:16">
      <c r="O230">
        <v>229</v>
      </c>
      <c r="P230">
        <f t="shared" si="3"/>
        <v>341</v>
      </c>
    </row>
    <row r="231" spans="15:16">
      <c r="O231">
        <v>230</v>
      </c>
      <c r="P231">
        <f t="shared" si="3"/>
        <v>343</v>
      </c>
    </row>
    <row r="232" spans="15:16">
      <c r="O232">
        <v>231</v>
      </c>
      <c r="P232">
        <f t="shared" si="3"/>
        <v>345</v>
      </c>
    </row>
    <row r="233" spans="15:16">
      <c r="O233">
        <v>232</v>
      </c>
      <c r="P233">
        <f t="shared" si="3"/>
        <v>347</v>
      </c>
    </row>
    <row r="234" spans="15:16">
      <c r="O234">
        <v>233</v>
      </c>
      <c r="P234">
        <f t="shared" si="3"/>
        <v>349</v>
      </c>
    </row>
    <row r="235" spans="15:16">
      <c r="O235">
        <v>234</v>
      </c>
      <c r="P235">
        <f t="shared" si="3"/>
        <v>351</v>
      </c>
    </row>
    <row r="236" spans="15:16">
      <c r="O236">
        <v>235</v>
      </c>
      <c r="P236">
        <f t="shared" si="3"/>
        <v>353</v>
      </c>
    </row>
    <row r="237" spans="15:16">
      <c r="O237">
        <v>236</v>
      </c>
      <c r="P237">
        <f t="shared" si="3"/>
        <v>355</v>
      </c>
    </row>
    <row r="238" spans="15:16">
      <c r="O238">
        <v>237</v>
      </c>
      <c r="P238">
        <f t="shared" si="3"/>
        <v>357</v>
      </c>
    </row>
    <row r="239" spans="15:16">
      <c r="O239">
        <v>238</v>
      </c>
      <c r="P239">
        <f t="shared" si="3"/>
        <v>359</v>
      </c>
    </row>
    <row r="240" spans="15:16">
      <c r="O240">
        <v>239</v>
      </c>
      <c r="P240">
        <f t="shared" si="3"/>
        <v>361</v>
      </c>
    </row>
    <row r="241" spans="15:16">
      <c r="O241">
        <v>240</v>
      </c>
      <c r="P241">
        <f t="shared" si="3"/>
        <v>363</v>
      </c>
    </row>
    <row r="242" spans="15:16">
      <c r="O242">
        <v>241</v>
      </c>
      <c r="P242">
        <f t="shared" si="3"/>
        <v>365</v>
      </c>
    </row>
    <row r="243" spans="15:16">
      <c r="O243">
        <v>242</v>
      </c>
      <c r="P243">
        <f t="shared" si="3"/>
        <v>367</v>
      </c>
    </row>
    <row r="244" spans="15:16">
      <c r="O244">
        <v>243</v>
      </c>
      <c r="P244">
        <f t="shared" si="3"/>
        <v>369</v>
      </c>
    </row>
    <row r="245" spans="15:16">
      <c r="O245">
        <v>244</v>
      </c>
      <c r="P245">
        <f t="shared" si="3"/>
        <v>371</v>
      </c>
    </row>
    <row r="246" spans="15:16">
      <c r="O246">
        <v>245</v>
      </c>
      <c r="P246">
        <f t="shared" si="3"/>
        <v>373</v>
      </c>
    </row>
    <row r="247" spans="15:16">
      <c r="O247">
        <v>246</v>
      </c>
      <c r="P247">
        <f t="shared" si="3"/>
        <v>375</v>
      </c>
    </row>
    <row r="248" spans="15:16">
      <c r="O248">
        <v>247</v>
      </c>
      <c r="P248">
        <f t="shared" si="3"/>
        <v>377</v>
      </c>
    </row>
    <row r="249" spans="15:16">
      <c r="O249">
        <v>248</v>
      </c>
      <c r="P249">
        <f t="shared" si="3"/>
        <v>379</v>
      </c>
    </row>
    <row r="250" spans="15:16">
      <c r="O250">
        <v>249</v>
      </c>
      <c r="P250">
        <f t="shared" si="3"/>
        <v>381</v>
      </c>
    </row>
    <row r="251" spans="15:16">
      <c r="O251">
        <v>250</v>
      </c>
      <c r="P251">
        <f t="shared" si="3"/>
        <v>383</v>
      </c>
    </row>
    <row r="252" spans="15:16">
      <c r="O252">
        <v>251</v>
      </c>
      <c r="P252">
        <f t="shared" si="3"/>
        <v>385</v>
      </c>
    </row>
    <row r="253" spans="15:16">
      <c r="O253">
        <v>252</v>
      </c>
      <c r="P253">
        <f t="shared" si="3"/>
        <v>387</v>
      </c>
    </row>
    <row r="254" spans="15:16">
      <c r="O254">
        <v>253</v>
      </c>
      <c r="P254">
        <f t="shared" si="3"/>
        <v>389</v>
      </c>
    </row>
    <row r="255" spans="15:16">
      <c r="O255">
        <v>254</v>
      </c>
      <c r="P255">
        <f t="shared" si="3"/>
        <v>391</v>
      </c>
    </row>
    <row r="256" spans="15:16">
      <c r="O256">
        <v>255</v>
      </c>
      <c r="P256">
        <f t="shared" si="3"/>
        <v>393</v>
      </c>
    </row>
    <row r="257" spans="15:16">
      <c r="O257">
        <v>256</v>
      </c>
      <c r="P257">
        <f t="shared" si="3"/>
        <v>395</v>
      </c>
    </row>
    <row r="258" spans="15:16">
      <c r="O258">
        <v>257</v>
      </c>
      <c r="P258">
        <f t="shared" si="3"/>
        <v>398</v>
      </c>
    </row>
    <row r="259" spans="15:16">
      <c r="O259">
        <v>258</v>
      </c>
      <c r="P259">
        <f t="shared" ref="P259:P322" si="4">ROUNDUP(0.002*POWER(O259,2)+1.03*O259+0.24,0)</f>
        <v>400</v>
      </c>
    </row>
    <row r="260" spans="15:16">
      <c r="O260">
        <v>259</v>
      </c>
      <c r="P260">
        <f t="shared" si="4"/>
        <v>402</v>
      </c>
    </row>
    <row r="261" spans="15:16">
      <c r="O261">
        <v>260</v>
      </c>
      <c r="P261">
        <f t="shared" si="4"/>
        <v>404</v>
      </c>
    </row>
    <row r="262" spans="15:16">
      <c r="O262">
        <v>261</v>
      </c>
      <c r="P262">
        <f t="shared" si="4"/>
        <v>406</v>
      </c>
    </row>
    <row r="263" spans="15:16">
      <c r="O263">
        <v>262</v>
      </c>
      <c r="P263">
        <f t="shared" si="4"/>
        <v>408</v>
      </c>
    </row>
    <row r="264" spans="15:16">
      <c r="O264">
        <v>263</v>
      </c>
      <c r="P264">
        <f t="shared" si="4"/>
        <v>410</v>
      </c>
    </row>
    <row r="265" spans="15:16">
      <c r="O265">
        <v>264</v>
      </c>
      <c r="P265">
        <f t="shared" si="4"/>
        <v>412</v>
      </c>
    </row>
    <row r="266" spans="15:16">
      <c r="O266">
        <v>265</v>
      </c>
      <c r="P266">
        <f t="shared" si="4"/>
        <v>414</v>
      </c>
    </row>
    <row r="267" spans="15:16">
      <c r="O267">
        <v>266</v>
      </c>
      <c r="P267">
        <f t="shared" si="4"/>
        <v>416</v>
      </c>
    </row>
    <row r="268" spans="15:16">
      <c r="O268">
        <v>267</v>
      </c>
      <c r="P268">
        <f t="shared" si="4"/>
        <v>418</v>
      </c>
    </row>
    <row r="269" spans="15:16">
      <c r="O269">
        <v>268</v>
      </c>
      <c r="P269">
        <f t="shared" si="4"/>
        <v>420</v>
      </c>
    </row>
    <row r="270" spans="15:16">
      <c r="O270">
        <v>269</v>
      </c>
      <c r="P270">
        <f t="shared" si="4"/>
        <v>423</v>
      </c>
    </row>
    <row r="271" spans="15:16">
      <c r="O271">
        <v>270</v>
      </c>
      <c r="P271">
        <f t="shared" si="4"/>
        <v>425</v>
      </c>
    </row>
    <row r="272" spans="15:16">
      <c r="O272">
        <v>271</v>
      </c>
      <c r="P272">
        <f t="shared" si="4"/>
        <v>427</v>
      </c>
    </row>
    <row r="273" spans="15:16">
      <c r="O273">
        <v>272</v>
      </c>
      <c r="P273">
        <f t="shared" si="4"/>
        <v>429</v>
      </c>
    </row>
    <row r="274" spans="15:16">
      <c r="O274">
        <v>273</v>
      </c>
      <c r="P274">
        <f t="shared" si="4"/>
        <v>431</v>
      </c>
    </row>
    <row r="275" spans="15:16">
      <c r="O275">
        <v>274</v>
      </c>
      <c r="P275">
        <f t="shared" si="4"/>
        <v>433</v>
      </c>
    </row>
    <row r="276" spans="15:16">
      <c r="O276">
        <v>275</v>
      </c>
      <c r="P276">
        <f t="shared" si="4"/>
        <v>435</v>
      </c>
    </row>
    <row r="277" spans="15:16">
      <c r="O277">
        <v>276</v>
      </c>
      <c r="P277">
        <f t="shared" si="4"/>
        <v>437</v>
      </c>
    </row>
    <row r="278" spans="15:16">
      <c r="O278">
        <v>277</v>
      </c>
      <c r="P278">
        <f t="shared" si="4"/>
        <v>440</v>
      </c>
    </row>
    <row r="279" spans="15:16">
      <c r="O279">
        <v>278</v>
      </c>
      <c r="P279">
        <f t="shared" si="4"/>
        <v>442</v>
      </c>
    </row>
    <row r="280" spans="15:16">
      <c r="O280">
        <v>279</v>
      </c>
      <c r="P280">
        <f t="shared" si="4"/>
        <v>444</v>
      </c>
    </row>
    <row r="281" spans="15:16">
      <c r="O281">
        <v>280</v>
      </c>
      <c r="P281">
        <f t="shared" si="4"/>
        <v>446</v>
      </c>
    </row>
    <row r="282" spans="15:16">
      <c r="O282">
        <v>281</v>
      </c>
      <c r="P282">
        <f t="shared" si="4"/>
        <v>448</v>
      </c>
    </row>
    <row r="283" spans="15:16">
      <c r="O283">
        <v>282</v>
      </c>
      <c r="P283">
        <f t="shared" si="4"/>
        <v>450</v>
      </c>
    </row>
    <row r="284" spans="15:16">
      <c r="O284">
        <v>283</v>
      </c>
      <c r="P284">
        <f t="shared" si="4"/>
        <v>452</v>
      </c>
    </row>
    <row r="285" spans="15:16">
      <c r="O285">
        <v>284</v>
      </c>
      <c r="P285">
        <f t="shared" si="4"/>
        <v>455</v>
      </c>
    </row>
    <row r="286" spans="15:16">
      <c r="O286">
        <v>285</v>
      </c>
      <c r="P286">
        <f t="shared" si="4"/>
        <v>457</v>
      </c>
    </row>
    <row r="287" spans="15:16">
      <c r="O287">
        <v>286</v>
      </c>
      <c r="P287">
        <f t="shared" si="4"/>
        <v>459</v>
      </c>
    </row>
    <row r="288" spans="15:16">
      <c r="O288">
        <v>287</v>
      </c>
      <c r="P288">
        <f t="shared" si="4"/>
        <v>461</v>
      </c>
    </row>
    <row r="289" spans="15:16">
      <c r="O289">
        <v>288</v>
      </c>
      <c r="P289">
        <f t="shared" si="4"/>
        <v>463</v>
      </c>
    </row>
    <row r="290" spans="15:16">
      <c r="O290">
        <v>289</v>
      </c>
      <c r="P290">
        <f t="shared" si="4"/>
        <v>465</v>
      </c>
    </row>
    <row r="291" spans="15:16">
      <c r="O291">
        <v>290</v>
      </c>
      <c r="P291">
        <f t="shared" si="4"/>
        <v>468</v>
      </c>
    </row>
    <row r="292" spans="15:16">
      <c r="O292">
        <v>291</v>
      </c>
      <c r="P292">
        <f t="shared" si="4"/>
        <v>470</v>
      </c>
    </row>
    <row r="293" spans="15:16">
      <c r="O293">
        <v>292</v>
      </c>
      <c r="P293">
        <f t="shared" si="4"/>
        <v>472</v>
      </c>
    </row>
    <row r="294" spans="15:16">
      <c r="O294">
        <v>293</v>
      </c>
      <c r="P294">
        <f t="shared" si="4"/>
        <v>474</v>
      </c>
    </row>
    <row r="295" spans="15:16">
      <c r="O295">
        <v>294</v>
      </c>
      <c r="P295">
        <f t="shared" si="4"/>
        <v>476</v>
      </c>
    </row>
    <row r="296" spans="15:16">
      <c r="O296">
        <v>295</v>
      </c>
      <c r="P296">
        <f t="shared" si="4"/>
        <v>479</v>
      </c>
    </row>
    <row r="297" spans="15:16">
      <c r="O297">
        <v>296</v>
      </c>
      <c r="P297">
        <f t="shared" si="4"/>
        <v>481</v>
      </c>
    </row>
    <row r="298" spans="15:16">
      <c r="O298">
        <v>297</v>
      </c>
      <c r="P298">
        <f t="shared" si="4"/>
        <v>483</v>
      </c>
    </row>
    <row r="299" spans="15:16">
      <c r="O299">
        <v>298</v>
      </c>
      <c r="P299">
        <f t="shared" si="4"/>
        <v>485</v>
      </c>
    </row>
    <row r="300" spans="15:16">
      <c r="O300">
        <v>299</v>
      </c>
      <c r="P300">
        <f t="shared" si="4"/>
        <v>488</v>
      </c>
    </row>
    <row r="301" spans="15:16">
      <c r="O301">
        <v>300</v>
      </c>
      <c r="P301">
        <f t="shared" si="4"/>
        <v>490</v>
      </c>
    </row>
    <row r="302" spans="15:16">
      <c r="O302">
        <v>301</v>
      </c>
      <c r="P302">
        <f t="shared" si="4"/>
        <v>492</v>
      </c>
    </row>
    <row r="303" spans="15:16">
      <c r="O303">
        <v>302</v>
      </c>
      <c r="P303">
        <f t="shared" si="4"/>
        <v>494</v>
      </c>
    </row>
    <row r="304" spans="15:16">
      <c r="O304">
        <v>303</v>
      </c>
      <c r="P304">
        <f t="shared" si="4"/>
        <v>496</v>
      </c>
    </row>
    <row r="305" spans="15:16">
      <c r="O305">
        <v>304</v>
      </c>
      <c r="P305">
        <f t="shared" si="4"/>
        <v>499</v>
      </c>
    </row>
    <row r="306" spans="15:16">
      <c r="O306">
        <v>305</v>
      </c>
      <c r="P306">
        <f t="shared" si="4"/>
        <v>501</v>
      </c>
    </row>
    <row r="307" spans="15:16">
      <c r="O307">
        <v>306</v>
      </c>
      <c r="P307">
        <f t="shared" si="4"/>
        <v>503</v>
      </c>
    </row>
    <row r="308" spans="15:16">
      <c r="O308">
        <v>307</v>
      </c>
      <c r="P308">
        <f t="shared" si="4"/>
        <v>505</v>
      </c>
    </row>
    <row r="309" spans="15:16">
      <c r="O309">
        <v>308</v>
      </c>
      <c r="P309">
        <f t="shared" si="4"/>
        <v>508</v>
      </c>
    </row>
    <row r="310" spans="15:16">
      <c r="O310">
        <v>309</v>
      </c>
      <c r="P310">
        <f t="shared" si="4"/>
        <v>510</v>
      </c>
    </row>
    <row r="311" spans="15:16">
      <c r="O311">
        <v>310</v>
      </c>
      <c r="P311">
        <f t="shared" si="4"/>
        <v>512</v>
      </c>
    </row>
    <row r="312" spans="15:16">
      <c r="O312">
        <v>311</v>
      </c>
      <c r="P312">
        <f t="shared" si="4"/>
        <v>515</v>
      </c>
    </row>
    <row r="313" spans="15:16">
      <c r="O313">
        <v>312</v>
      </c>
      <c r="P313">
        <f t="shared" si="4"/>
        <v>517</v>
      </c>
    </row>
    <row r="314" spans="15:16">
      <c r="O314">
        <v>313</v>
      </c>
      <c r="P314">
        <f t="shared" si="4"/>
        <v>519</v>
      </c>
    </row>
    <row r="315" spans="15:16">
      <c r="O315">
        <v>314</v>
      </c>
      <c r="P315">
        <f t="shared" si="4"/>
        <v>521</v>
      </c>
    </row>
    <row r="316" spans="15:16">
      <c r="O316">
        <v>315</v>
      </c>
      <c r="P316">
        <f t="shared" si="4"/>
        <v>524</v>
      </c>
    </row>
    <row r="317" spans="15:16">
      <c r="O317">
        <v>316</v>
      </c>
      <c r="P317">
        <f t="shared" si="4"/>
        <v>526</v>
      </c>
    </row>
    <row r="318" spans="15:16">
      <c r="O318">
        <v>317</v>
      </c>
      <c r="P318">
        <f t="shared" si="4"/>
        <v>528</v>
      </c>
    </row>
    <row r="319" spans="15:16">
      <c r="O319">
        <v>318</v>
      </c>
      <c r="P319">
        <f t="shared" si="4"/>
        <v>531</v>
      </c>
    </row>
    <row r="320" spans="15:16">
      <c r="O320">
        <v>319</v>
      </c>
      <c r="P320">
        <f t="shared" si="4"/>
        <v>533</v>
      </c>
    </row>
    <row r="321" spans="15:16">
      <c r="O321">
        <v>320</v>
      </c>
      <c r="P321">
        <f t="shared" si="4"/>
        <v>535</v>
      </c>
    </row>
    <row r="322" spans="15:16">
      <c r="O322">
        <v>321</v>
      </c>
      <c r="P322">
        <f t="shared" si="4"/>
        <v>537</v>
      </c>
    </row>
    <row r="323" spans="15:16">
      <c r="O323">
        <v>322</v>
      </c>
      <c r="P323">
        <f t="shared" ref="P323:P386" si="5">ROUNDUP(0.002*POWER(O323,2)+1.03*O323+0.24,0)</f>
        <v>540</v>
      </c>
    </row>
    <row r="324" spans="15:16">
      <c r="O324">
        <v>323</v>
      </c>
      <c r="P324">
        <f t="shared" si="5"/>
        <v>542</v>
      </c>
    </row>
    <row r="325" spans="15:16">
      <c r="O325">
        <v>324</v>
      </c>
      <c r="P325">
        <f t="shared" si="5"/>
        <v>544</v>
      </c>
    </row>
    <row r="326" spans="15:16">
      <c r="O326">
        <v>325</v>
      </c>
      <c r="P326">
        <f t="shared" si="5"/>
        <v>547</v>
      </c>
    </row>
    <row r="327" spans="15:16">
      <c r="O327">
        <v>326</v>
      </c>
      <c r="P327">
        <f t="shared" si="5"/>
        <v>549</v>
      </c>
    </row>
    <row r="328" spans="15:16">
      <c r="O328">
        <v>327</v>
      </c>
      <c r="P328">
        <f t="shared" si="5"/>
        <v>551</v>
      </c>
    </row>
    <row r="329" spans="15:16">
      <c r="O329">
        <v>328</v>
      </c>
      <c r="P329">
        <f t="shared" si="5"/>
        <v>554</v>
      </c>
    </row>
    <row r="330" spans="15:16">
      <c r="O330">
        <v>329</v>
      </c>
      <c r="P330">
        <f t="shared" si="5"/>
        <v>556</v>
      </c>
    </row>
    <row r="331" spans="15:16">
      <c r="O331">
        <v>330</v>
      </c>
      <c r="P331">
        <f t="shared" si="5"/>
        <v>558</v>
      </c>
    </row>
    <row r="332" spans="15:16">
      <c r="O332">
        <v>331</v>
      </c>
      <c r="P332">
        <f t="shared" si="5"/>
        <v>561</v>
      </c>
    </row>
    <row r="333" spans="15:16">
      <c r="O333">
        <v>332</v>
      </c>
      <c r="P333">
        <f t="shared" si="5"/>
        <v>563</v>
      </c>
    </row>
    <row r="334" spans="15:16">
      <c r="O334">
        <v>333</v>
      </c>
      <c r="P334">
        <f t="shared" si="5"/>
        <v>566</v>
      </c>
    </row>
    <row r="335" spans="15:16">
      <c r="O335">
        <v>334</v>
      </c>
      <c r="P335">
        <f t="shared" si="5"/>
        <v>568</v>
      </c>
    </row>
    <row r="336" spans="15:16">
      <c r="O336">
        <v>335</v>
      </c>
      <c r="P336">
        <f t="shared" si="5"/>
        <v>570</v>
      </c>
    </row>
    <row r="337" spans="15:16">
      <c r="O337">
        <v>336</v>
      </c>
      <c r="P337">
        <f t="shared" si="5"/>
        <v>573</v>
      </c>
    </row>
    <row r="338" spans="15:16">
      <c r="O338">
        <v>337</v>
      </c>
      <c r="P338">
        <f t="shared" si="5"/>
        <v>575</v>
      </c>
    </row>
    <row r="339" spans="15:16">
      <c r="O339">
        <v>338</v>
      </c>
      <c r="P339">
        <f t="shared" si="5"/>
        <v>577</v>
      </c>
    </row>
    <row r="340" spans="15:16">
      <c r="O340">
        <v>339</v>
      </c>
      <c r="P340">
        <f t="shared" si="5"/>
        <v>580</v>
      </c>
    </row>
    <row r="341" spans="15:16">
      <c r="O341">
        <v>340</v>
      </c>
      <c r="P341">
        <f t="shared" si="5"/>
        <v>582</v>
      </c>
    </row>
    <row r="342" spans="15:16">
      <c r="O342">
        <v>341</v>
      </c>
      <c r="P342">
        <f t="shared" si="5"/>
        <v>585</v>
      </c>
    </row>
    <row r="343" spans="15:16">
      <c r="O343">
        <v>342</v>
      </c>
      <c r="P343">
        <f t="shared" si="5"/>
        <v>587</v>
      </c>
    </row>
    <row r="344" spans="15:16">
      <c r="O344">
        <v>343</v>
      </c>
      <c r="P344">
        <f t="shared" si="5"/>
        <v>589</v>
      </c>
    </row>
    <row r="345" spans="15:16">
      <c r="O345">
        <v>344</v>
      </c>
      <c r="P345">
        <f t="shared" si="5"/>
        <v>592</v>
      </c>
    </row>
    <row r="346" spans="15:16">
      <c r="O346">
        <v>345</v>
      </c>
      <c r="P346">
        <f t="shared" si="5"/>
        <v>594</v>
      </c>
    </row>
    <row r="347" spans="15:16">
      <c r="O347">
        <v>346</v>
      </c>
      <c r="P347">
        <f t="shared" si="5"/>
        <v>597</v>
      </c>
    </row>
    <row r="348" spans="15:16">
      <c r="O348">
        <v>347</v>
      </c>
      <c r="P348">
        <f t="shared" si="5"/>
        <v>599</v>
      </c>
    </row>
    <row r="349" spans="15:16">
      <c r="O349">
        <v>348</v>
      </c>
      <c r="P349">
        <f t="shared" si="5"/>
        <v>601</v>
      </c>
    </row>
    <row r="350" spans="15:16">
      <c r="O350">
        <v>349</v>
      </c>
      <c r="P350">
        <f t="shared" si="5"/>
        <v>604</v>
      </c>
    </row>
    <row r="351" spans="15:16">
      <c r="O351">
        <v>350</v>
      </c>
      <c r="P351">
        <f t="shared" si="5"/>
        <v>606</v>
      </c>
    </row>
    <row r="352" spans="15:16">
      <c r="O352">
        <v>351</v>
      </c>
      <c r="P352">
        <f t="shared" si="5"/>
        <v>609</v>
      </c>
    </row>
    <row r="353" spans="15:16">
      <c r="O353">
        <v>352</v>
      </c>
      <c r="P353">
        <f t="shared" si="5"/>
        <v>611</v>
      </c>
    </row>
    <row r="354" spans="15:16">
      <c r="O354">
        <v>353</v>
      </c>
      <c r="P354">
        <f t="shared" si="5"/>
        <v>614</v>
      </c>
    </row>
    <row r="355" spans="15:16">
      <c r="O355">
        <v>354</v>
      </c>
      <c r="P355">
        <f t="shared" si="5"/>
        <v>616</v>
      </c>
    </row>
    <row r="356" spans="15:16">
      <c r="O356">
        <v>355</v>
      </c>
      <c r="P356">
        <f t="shared" si="5"/>
        <v>618</v>
      </c>
    </row>
    <row r="357" spans="15:16">
      <c r="O357">
        <v>356</v>
      </c>
      <c r="P357">
        <f t="shared" si="5"/>
        <v>621</v>
      </c>
    </row>
    <row r="358" spans="15:16">
      <c r="O358">
        <v>357</v>
      </c>
      <c r="P358">
        <f t="shared" si="5"/>
        <v>623</v>
      </c>
    </row>
    <row r="359" spans="15:16">
      <c r="O359">
        <v>358</v>
      </c>
      <c r="P359">
        <f t="shared" si="5"/>
        <v>626</v>
      </c>
    </row>
    <row r="360" spans="15:16">
      <c r="O360">
        <v>359</v>
      </c>
      <c r="P360">
        <f t="shared" si="5"/>
        <v>628</v>
      </c>
    </row>
    <row r="361" spans="15:16">
      <c r="O361">
        <v>360</v>
      </c>
      <c r="P361">
        <f t="shared" si="5"/>
        <v>631</v>
      </c>
    </row>
    <row r="362" spans="15:16">
      <c r="O362">
        <v>361</v>
      </c>
      <c r="P362">
        <f t="shared" si="5"/>
        <v>633</v>
      </c>
    </row>
    <row r="363" spans="15:16">
      <c r="O363">
        <v>362</v>
      </c>
      <c r="P363">
        <f t="shared" si="5"/>
        <v>636</v>
      </c>
    </row>
    <row r="364" spans="15:16">
      <c r="O364">
        <v>363</v>
      </c>
      <c r="P364">
        <f t="shared" si="5"/>
        <v>638</v>
      </c>
    </row>
    <row r="365" spans="15:16">
      <c r="O365">
        <v>364</v>
      </c>
      <c r="P365">
        <f t="shared" si="5"/>
        <v>641</v>
      </c>
    </row>
    <row r="366" spans="15:16">
      <c r="O366">
        <v>365</v>
      </c>
      <c r="P366">
        <f t="shared" si="5"/>
        <v>643</v>
      </c>
    </row>
    <row r="367" spans="15:16">
      <c r="O367">
        <v>366</v>
      </c>
      <c r="P367">
        <f t="shared" si="5"/>
        <v>646</v>
      </c>
    </row>
    <row r="368" spans="15:16">
      <c r="O368">
        <v>367</v>
      </c>
      <c r="P368">
        <f t="shared" si="5"/>
        <v>648</v>
      </c>
    </row>
    <row r="369" spans="15:16">
      <c r="O369">
        <v>368</v>
      </c>
      <c r="P369">
        <f t="shared" si="5"/>
        <v>651</v>
      </c>
    </row>
    <row r="370" spans="15:16">
      <c r="O370">
        <v>369</v>
      </c>
      <c r="P370">
        <f t="shared" si="5"/>
        <v>653</v>
      </c>
    </row>
    <row r="371" spans="15:16">
      <c r="O371">
        <v>370</v>
      </c>
      <c r="P371">
        <f t="shared" si="5"/>
        <v>656</v>
      </c>
    </row>
    <row r="372" spans="15:16">
      <c r="O372">
        <v>371</v>
      </c>
      <c r="P372">
        <f t="shared" si="5"/>
        <v>658</v>
      </c>
    </row>
    <row r="373" spans="15:16">
      <c r="O373">
        <v>372</v>
      </c>
      <c r="P373">
        <f t="shared" si="5"/>
        <v>661</v>
      </c>
    </row>
    <row r="374" spans="15:16">
      <c r="O374">
        <v>373</v>
      </c>
      <c r="P374">
        <f t="shared" si="5"/>
        <v>663</v>
      </c>
    </row>
    <row r="375" spans="15:16">
      <c r="O375">
        <v>374</v>
      </c>
      <c r="P375">
        <f t="shared" si="5"/>
        <v>666</v>
      </c>
    </row>
    <row r="376" spans="15:16">
      <c r="O376">
        <v>375</v>
      </c>
      <c r="P376">
        <f t="shared" si="5"/>
        <v>668</v>
      </c>
    </row>
    <row r="377" spans="15:16">
      <c r="O377">
        <v>376</v>
      </c>
      <c r="P377">
        <f t="shared" si="5"/>
        <v>671</v>
      </c>
    </row>
    <row r="378" spans="15:16">
      <c r="O378">
        <v>377</v>
      </c>
      <c r="P378">
        <f t="shared" si="5"/>
        <v>673</v>
      </c>
    </row>
    <row r="379" spans="15:16">
      <c r="O379">
        <v>378</v>
      </c>
      <c r="P379">
        <f t="shared" si="5"/>
        <v>676</v>
      </c>
    </row>
    <row r="380" spans="15:16">
      <c r="O380">
        <v>379</v>
      </c>
      <c r="P380">
        <f t="shared" si="5"/>
        <v>678</v>
      </c>
    </row>
    <row r="381" spans="15:16">
      <c r="O381">
        <v>380</v>
      </c>
      <c r="P381">
        <f t="shared" si="5"/>
        <v>681</v>
      </c>
    </row>
    <row r="382" spans="15:16">
      <c r="O382">
        <v>381</v>
      </c>
      <c r="P382">
        <f t="shared" si="5"/>
        <v>683</v>
      </c>
    </row>
    <row r="383" spans="15:16">
      <c r="O383">
        <v>382</v>
      </c>
      <c r="P383">
        <f t="shared" si="5"/>
        <v>686</v>
      </c>
    </row>
    <row r="384" spans="15:16">
      <c r="O384">
        <v>383</v>
      </c>
      <c r="P384">
        <f t="shared" si="5"/>
        <v>689</v>
      </c>
    </row>
    <row r="385" spans="15:16">
      <c r="O385">
        <v>384</v>
      </c>
      <c r="P385">
        <f t="shared" si="5"/>
        <v>691</v>
      </c>
    </row>
    <row r="386" spans="15:16">
      <c r="O386">
        <v>385</v>
      </c>
      <c r="P386">
        <f t="shared" si="5"/>
        <v>694</v>
      </c>
    </row>
    <row r="387" spans="15:16">
      <c r="O387">
        <v>386</v>
      </c>
      <c r="P387">
        <f t="shared" ref="P387:P450" si="6">ROUNDUP(0.002*POWER(O387,2)+1.03*O387+0.24,0)</f>
        <v>696</v>
      </c>
    </row>
    <row r="388" spans="15:16">
      <c r="O388">
        <v>387</v>
      </c>
      <c r="P388">
        <f t="shared" si="6"/>
        <v>699</v>
      </c>
    </row>
    <row r="389" spans="15:16">
      <c r="O389">
        <v>388</v>
      </c>
      <c r="P389">
        <f t="shared" si="6"/>
        <v>701</v>
      </c>
    </row>
    <row r="390" spans="15:16">
      <c r="O390">
        <v>389</v>
      </c>
      <c r="P390">
        <f t="shared" si="6"/>
        <v>704</v>
      </c>
    </row>
    <row r="391" spans="15:16">
      <c r="O391">
        <v>390</v>
      </c>
      <c r="P391">
        <f t="shared" si="6"/>
        <v>707</v>
      </c>
    </row>
    <row r="392" spans="15:16">
      <c r="O392">
        <v>391</v>
      </c>
      <c r="P392">
        <f t="shared" si="6"/>
        <v>709</v>
      </c>
    </row>
    <row r="393" spans="15:16">
      <c r="O393">
        <v>392</v>
      </c>
      <c r="P393">
        <f t="shared" si="6"/>
        <v>712</v>
      </c>
    </row>
    <row r="394" spans="15:16">
      <c r="O394">
        <v>393</v>
      </c>
      <c r="P394">
        <f t="shared" si="6"/>
        <v>714</v>
      </c>
    </row>
    <row r="395" spans="15:16">
      <c r="O395">
        <v>394</v>
      </c>
      <c r="P395">
        <f t="shared" si="6"/>
        <v>717</v>
      </c>
    </row>
    <row r="396" spans="15:16">
      <c r="O396">
        <v>395</v>
      </c>
      <c r="P396">
        <f t="shared" si="6"/>
        <v>720</v>
      </c>
    </row>
    <row r="397" spans="15:16">
      <c r="O397">
        <v>396</v>
      </c>
      <c r="P397">
        <f t="shared" si="6"/>
        <v>722</v>
      </c>
    </row>
    <row r="398" spans="15:16">
      <c r="O398">
        <v>397</v>
      </c>
      <c r="P398">
        <f t="shared" si="6"/>
        <v>725</v>
      </c>
    </row>
    <row r="399" spans="15:16">
      <c r="O399">
        <v>398</v>
      </c>
      <c r="P399">
        <f t="shared" si="6"/>
        <v>727</v>
      </c>
    </row>
    <row r="400" spans="15:16">
      <c r="O400">
        <v>399</v>
      </c>
      <c r="P400">
        <f t="shared" si="6"/>
        <v>730</v>
      </c>
    </row>
    <row r="401" spans="15:16">
      <c r="O401">
        <v>400</v>
      </c>
      <c r="P401">
        <f t="shared" si="6"/>
        <v>733</v>
      </c>
    </row>
    <row r="402" spans="15:16">
      <c r="O402">
        <v>401</v>
      </c>
      <c r="P402">
        <f t="shared" si="6"/>
        <v>735</v>
      </c>
    </row>
    <row r="403" spans="15:16">
      <c r="O403">
        <v>402</v>
      </c>
      <c r="P403">
        <f t="shared" si="6"/>
        <v>738</v>
      </c>
    </row>
    <row r="404" spans="15:16">
      <c r="O404">
        <v>403</v>
      </c>
      <c r="P404">
        <f t="shared" si="6"/>
        <v>741</v>
      </c>
    </row>
    <row r="405" spans="15:16">
      <c r="O405">
        <v>404</v>
      </c>
      <c r="P405">
        <f t="shared" si="6"/>
        <v>743</v>
      </c>
    </row>
    <row r="406" spans="15:16">
      <c r="O406">
        <v>405</v>
      </c>
      <c r="P406">
        <f t="shared" si="6"/>
        <v>746</v>
      </c>
    </row>
    <row r="407" spans="15:16">
      <c r="O407">
        <v>406</v>
      </c>
      <c r="P407">
        <f t="shared" si="6"/>
        <v>749</v>
      </c>
    </row>
    <row r="408" spans="15:16">
      <c r="O408">
        <v>407</v>
      </c>
      <c r="P408">
        <f t="shared" si="6"/>
        <v>751</v>
      </c>
    </row>
    <row r="409" spans="15:16">
      <c r="O409">
        <v>408</v>
      </c>
      <c r="P409">
        <f t="shared" si="6"/>
        <v>754</v>
      </c>
    </row>
    <row r="410" spans="15:16">
      <c r="O410">
        <v>409</v>
      </c>
      <c r="P410">
        <f t="shared" si="6"/>
        <v>757</v>
      </c>
    </row>
    <row r="411" spans="15:16">
      <c r="O411">
        <v>410</v>
      </c>
      <c r="P411">
        <f t="shared" si="6"/>
        <v>759</v>
      </c>
    </row>
    <row r="412" spans="15:16">
      <c r="O412">
        <v>411</v>
      </c>
      <c r="P412">
        <f t="shared" si="6"/>
        <v>762</v>
      </c>
    </row>
    <row r="413" spans="15:16">
      <c r="O413">
        <v>412</v>
      </c>
      <c r="P413">
        <f t="shared" si="6"/>
        <v>765</v>
      </c>
    </row>
    <row r="414" spans="15:16">
      <c r="O414">
        <v>413</v>
      </c>
      <c r="P414">
        <f t="shared" si="6"/>
        <v>767</v>
      </c>
    </row>
    <row r="415" spans="15:16">
      <c r="O415">
        <v>414</v>
      </c>
      <c r="P415">
        <f t="shared" si="6"/>
        <v>770</v>
      </c>
    </row>
    <row r="416" spans="15:16">
      <c r="O416">
        <v>415</v>
      </c>
      <c r="P416">
        <f t="shared" si="6"/>
        <v>773</v>
      </c>
    </row>
    <row r="417" spans="15:16">
      <c r="O417">
        <v>416</v>
      </c>
      <c r="P417">
        <f t="shared" si="6"/>
        <v>775</v>
      </c>
    </row>
    <row r="418" spans="15:16">
      <c r="O418">
        <v>417</v>
      </c>
      <c r="P418">
        <f t="shared" si="6"/>
        <v>778</v>
      </c>
    </row>
    <row r="419" spans="15:16">
      <c r="O419">
        <v>418</v>
      </c>
      <c r="P419">
        <f t="shared" si="6"/>
        <v>781</v>
      </c>
    </row>
    <row r="420" spans="15:16">
      <c r="O420">
        <v>419</v>
      </c>
      <c r="P420">
        <f t="shared" si="6"/>
        <v>783</v>
      </c>
    </row>
    <row r="421" spans="15:16">
      <c r="O421">
        <v>420</v>
      </c>
      <c r="P421">
        <f t="shared" si="6"/>
        <v>786</v>
      </c>
    </row>
    <row r="422" spans="15:16">
      <c r="O422">
        <v>421</v>
      </c>
      <c r="P422">
        <f t="shared" si="6"/>
        <v>789</v>
      </c>
    </row>
    <row r="423" spans="15:16">
      <c r="O423">
        <v>422</v>
      </c>
      <c r="P423">
        <f t="shared" si="6"/>
        <v>792</v>
      </c>
    </row>
    <row r="424" spans="15:16">
      <c r="O424">
        <v>423</v>
      </c>
      <c r="P424">
        <f t="shared" si="6"/>
        <v>794</v>
      </c>
    </row>
    <row r="425" spans="15:16">
      <c r="O425">
        <v>424</v>
      </c>
      <c r="P425">
        <f t="shared" si="6"/>
        <v>797</v>
      </c>
    </row>
    <row r="426" spans="15:16">
      <c r="O426">
        <v>425</v>
      </c>
      <c r="P426">
        <f t="shared" si="6"/>
        <v>800</v>
      </c>
    </row>
    <row r="427" spans="15:16">
      <c r="O427">
        <v>426</v>
      </c>
      <c r="P427">
        <f t="shared" si="6"/>
        <v>802</v>
      </c>
    </row>
    <row r="428" spans="15:16">
      <c r="O428">
        <v>427</v>
      </c>
      <c r="P428">
        <f t="shared" si="6"/>
        <v>805</v>
      </c>
    </row>
    <row r="429" spans="15:16">
      <c r="O429">
        <v>428</v>
      </c>
      <c r="P429">
        <f t="shared" si="6"/>
        <v>808</v>
      </c>
    </row>
    <row r="430" spans="15:16">
      <c r="O430">
        <v>429</v>
      </c>
      <c r="P430">
        <f t="shared" si="6"/>
        <v>811</v>
      </c>
    </row>
    <row r="431" spans="15:16">
      <c r="O431">
        <v>430</v>
      </c>
      <c r="P431">
        <f t="shared" si="6"/>
        <v>813</v>
      </c>
    </row>
    <row r="432" spans="15:16">
      <c r="O432">
        <v>431</v>
      </c>
      <c r="P432">
        <f t="shared" si="6"/>
        <v>816</v>
      </c>
    </row>
    <row r="433" spans="15:16">
      <c r="O433">
        <v>432</v>
      </c>
      <c r="P433">
        <f t="shared" si="6"/>
        <v>819</v>
      </c>
    </row>
    <row r="434" spans="15:16">
      <c r="O434">
        <v>433</v>
      </c>
      <c r="P434">
        <f t="shared" si="6"/>
        <v>822</v>
      </c>
    </row>
    <row r="435" spans="15:16">
      <c r="O435">
        <v>434</v>
      </c>
      <c r="P435">
        <f t="shared" si="6"/>
        <v>824</v>
      </c>
    </row>
    <row r="436" spans="15:16">
      <c r="O436">
        <v>435</v>
      </c>
      <c r="P436">
        <f t="shared" si="6"/>
        <v>827</v>
      </c>
    </row>
    <row r="437" spans="15:16">
      <c r="O437">
        <v>436</v>
      </c>
      <c r="P437">
        <f t="shared" si="6"/>
        <v>830</v>
      </c>
    </row>
    <row r="438" spans="15:16">
      <c r="O438">
        <v>437</v>
      </c>
      <c r="P438">
        <f t="shared" si="6"/>
        <v>833</v>
      </c>
    </row>
    <row r="439" spans="15:16">
      <c r="O439">
        <v>438</v>
      </c>
      <c r="P439">
        <f t="shared" si="6"/>
        <v>836</v>
      </c>
    </row>
    <row r="440" spans="15:16">
      <c r="O440">
        <v>439</v>
      </c>
      <c r="P440">
        <f t="shared" si="6"/>
        <v>838</v>
      </c>
    </row>
    <row r="441" spans="15:16">
      <c r="O441">
        <v>440</v>
      </c>
      <c r="P441">
        <f t="shared" si="6"/>
        <v>841</v>
      </c>
    </row>
    <row r="442" spans="15:16">
      <c r="O442">
        <v>441</v>
      </c>
      <c r="P442">
        <f t="shared" si="6"/>
        <v>844</v>
      </c>
    </row>
    <row r="443" spans="15:16">
      <c r="O443">
        <v>442</v>
      </c>
      <c r="P443">
        <f t="shared" si="6"/>
        <v>847</v>
      </c>
    </row>
    <row r="444" spans="15:16">
      <c r="O444">
        <v>443</v>
      </c>
      <c r="P444">
        <f t="shared" si="6"/>
        <v>850</v>
      </c>
    </row>
    <row r="445" spans="15:16">
      <c r="O445">
        <v>444</v>
      </c>
      <c r="P445">
        <f t="shared" si="6"/>
        <v>852</v>
      </c>
    </row>
    <row r="446" spans="15:16">
      <c r="O446">
        <v>445</v>
      </c>
      <c r="P446">
        <f t="shared" si="6"/>
        <v>855</v>
      </c>
    </row>
    <row r="447" spans="15:16">
      <c r="O447">
        <v>446</v>
      </c>
      <c r="P447">
        <f t="shared" si="6"/>
        <v>858</v>
      </c>
    </row>
    <row r="448" spans="15:16">
      <c r="O448">
        <v>447</v>
      </c>
      <c r="P448">
        <f t="shared" si="6"/>
        <v>861</v>
      </c>
    </row>
    <row r="449" spans="15:16">
      <c r="O449">
        <v>448</v>
      </c>
      <c r="P449">
        <f t="shared" si="6"/>
        <v>864</v>
      </c>
    </row>
    <row r="450" spans="15:16">
      <c r="O450">
        <v>449</v>
      </c>
      <c r="P450">
        <f t="shared" si="6"/>
        <v>866</v>
      </c>
    </row>
    <row r="451" spans="15:16">
      <c r="O451">
        <v>450</v>
      </c>
      <c r="P451">
        <f t="shared" ref="P451:P514" si="7">ROUNDUP(0.002*POWER(O451,2)+1.03*O451+0.24,0)</f>
        <v>869</v>
      </c>
    </row>
    <row r="452" spans="15:16">
      <c r="O452">
        <v>451</v>
      </c>
      <c r="P452">
        <f t="shared" si="7"/>
        <v>872</v>
      </c>
    </row>
    <row r="453" spans="15:16">
      <c r="O453">
        <v>452</v>
      </c>
      <c r="P453">
        <f t="shared" si="7"/>
        <v>875</v>
      </c>
    </row>
    <row r="454" spans="15:16">
      <c r="O454">
        <v>453</v>
      </c>
      <c r="P454">
        <f t="shared" si="7"/>
        <v>878</v>
      </c>
    </row>
    <row r="455" spans="15:16">
      <c r="O455">
        <v>454</v>
      </c>
      <c r="P455">
        <f t="shared" si="7"/>
        <v>881</v>
      </c>
    </row>
    <row r="456" spans="15:16">
      <c r="O456">
        <v>455</v>
      </c>
      <c r="P456">
        <f t="shared" si="7"/>
        <v>883</v>
      </c>
    </row>
    <row r="457" spans="15:16">
      <c r="O457">
        <v>456</v>
      </c>
      <c r="P457">
        <f t="shared" si="7"/>
        <v>886</v>
      </c>
    </row>
    <row r="458" spans="15:16">
      <c r="O458">
        <v>457</v>
      </c>
      <c r="P458">
        <f t="shared" si="7"/>
        <v>889</v>
      </c>
    </row>
    <row r="459" spans="15:16">
      <c r="O459">
        <v>458</v>
      </c>
      <c r="P459">
        <f t="shared" si="7"/>
        <v>892</v>
      </c>
    </row>
    <row r="460" spans="15:16">
      <c r="O460">
        <v>459</v>
      </c>
      <c r="P460">
        <f t="shared" si="7"/>
        <v>895</v>
      </c>
    </row>
    <row r="461" spans="15:16">
      <c r="O461">
        <v>460</v>
      </c>
      <c r="P461">
        <f t="shared" si="7"/>
        <v>898</v>
      </c>
    </row>
    <row r="462" spans="15:16">
      <c r="O462">
        <v>461</v>
      </c>
      <c r="P462">
        <f t="shared" si="7"/>
        <v>901</v>
      </c>
    </row>
    <row r="463" spans="15:16">
      <c r="O463">
        <v>462</v>
      </c>
      <c r="P463">
        <f t="shared" si="7"/>
        <v>903</v>
      </c>
    </row>
    <row r="464" spans="15:16">
      <c r="O464">
        <v>463</v>
      </c>
      <c r="P464">
        <f t="shared" si="7"/>
        <v>906</v>
      </c>
    </row>
    <row r="465" spans="15:16">
      <c r="O465">
        <v>464</v>
      </c>
      <c r="P465">
        <f t="shared" si="7"/>
        <v>909</v>
      </c>
    </row>
    <row r="466" spans="15:16">
      <c r="O466">
        <v>465</v>
      </c>
      <c r="P466">
        <f t="shared" si="7"/>
        <v>912</v>
      </c>
    </row>
    <row r="467" spans="15:16">
      <c r="O467">
        <v>466</v>
      </c>
      <c r="P467">
        <f t="shared" si="7"/>
        <v>915</v>
      </c>
    </row>
    <row r="468" spans="15:16">
      <c r="O468">
        <v>467</v>
      </c>
      <c r="P468">
        <f t="shared" si="7"/>
        <v>918</v>
      </c>
    </row>
    <row r="469" spans="15:16">
      <c r="O469">
        <v>468</v>
      </c>
      <c r="P469">
        <f t="shared" si="7"/>
        <v>921</v>
      </c>
    </row>
    <row r="470" spans="15:16">
      <c r="O470">
        <v>469</v>
      </c>
      <c r="P470">
        <f t="shared" si="7"/>
        <v>924</v>
      </c>
    </row>
    <row r="471" spans="15:16">
      <c r="O471">
        <v>470</v>
      </c>
      <c r="P471">
        <f t="shared" si="7"/>
        <v>927</v>
      </c>
    </row>
    <row r="472" spans="15:16">
      <c r="O472">
        <v>471</v>
      </c>
      <c r="P472">
        <f t="shared" si="7"/>
        <v>930</v>
      </c>
    </row>
    <row r="473" spans="15:16">
      <c r="O473">
        <v>472</v>
      </c>
      <c r="P473">
        <f t="shared" si="7"/>
        <v>932</v>
      </c>
    </row>
    <row r="474" spans="15:16">
      <c r="O474">
        <v>473</v>
      </c>
      <c r="P474">
        <f t="shared" si="7"/>
        <v>935</v>
      </c>
    </row>
    <row r="475" spans="15:16">
      <c r="O475">
        <v>474</v>
      </c>
      <c r="P475">
        <f t="shared" si="7"/>
        <v>938</v>
      </c>
    </row>
    <row r="476" spans="15:16">
      <c r="O476">
        <v>475</v>
      </c>
      <c r="P476">
        <f t="shared" si="7"/>
        <v>941</v>
      </c>
    </row>
    <row r="477" spans="15:16">
      <c r="O477">
        <v>476</v>
      </c>
      <c r="P477">
        <f t="shared" si="7"/>
        <v>944</v>
      </c>
    </row>
    <row r="478" spans="15:16">
      <c r="O478">
        <v>477</v>
      </c>
      <c r="P478">
        <f t="shared" si="7"/>
        <v>947</v>
      </c>
    </row>
    <row r="479" spans="15:16">
      <c r="O479">
        <v>478</v>
      </c>
      <c r="P479">
        <f t="shared" si="7"/>
        <v>950</v>
      </c>
    </row>
    <row r="480" spans="15:16">
      <c r="O480">
        <v>479</v>
      </c>
      <c r="P480">
        <f t="shared" si="7"/>
        <v>953</v>
      </c>
    </row>
    <row r="481" spans="15:16">
      <c r="O481">
        <v>480</v>
      </c>
      <c r="P481">
        <f t="shared" si="7"/>
        <v>956</v>
      </c>
    </row>
    <row r="482" spans="15:16">
      <c r="O482">
        <v>481</v>
      </c>
      <c r="P482">
        <f t="shared" si="7"/>
        <v>959</v>
      </c>
    </row>
    <row r="483" spans="15:16">
      <c r="O483">
        <v>482</v>
      </c>
      <c r="P483">
        <f t="shared" si="7"/>
        <v>962</v>
      </c>
    </row>
    <row r="484" spans="15:16">
      <c r="O484">
        <v>483</v>
      </c>
      <c r="P484">
        <f t="shared" si="7"/>
        <v>965</v>
      </c>
    </row>
    <row r="485" spans="15:16">
      <c r="O485">
        <v>484</v>
      </c>
      <c r="P485">
        <f t="shared" si="7"/>
        <v>968</v>
      </c>
    </row>
    <row r="486" spans="15:16">
      <c r="O486">
        <v>485</v>
      </c>
      <c r="P486">
        <f t="shared" si="7"/>
        <v>971</v>
      </c>
    </row>
    <row r="487" spans="15:16">
      <c r="O487">
        <v>486</v>
      </c>
      <c r="P487">
        <f t="shared" si="7"/>
        <v>974</v>
      </c>
    </row>
    <row r="488" spans="15:16">
      <c r="O488">
        <v>487</v>
      </c>
      <c r="P488">
        <f t="shared" si="7"/>
        <v>977</v>
      </c>
    </row>
    <row r="489" spans="15:16">
      <c r="O489">
        <v>488</v>
      </c>
      <c r="P489">
        <f t="shared" si="7"/>
        <v>980</v>
      </c>
    </row>
    <row r="490" spans="15:16">
      <c r="O490">
        <v>489</v>
      </c>
      <c r="P490">
        <f t="shared" si="7"/>
        <v>983</v>
      </c>
    </row>
    <row r="491" spans="15:16">
      <c r="O491">
        <v>490</v>
      </c>
      <c r="P491">
        <f t="shared" si="7"/>
        <v>986</v>
      </c>
    </row>
    <row r="492" spans="15:16">
      <c r="O492">
        <v>491</v>
      </c>
      <c r="P492">
        <f t="shared" si="7"/>
        <v>989</v>
      </c>
    </row>
    <row r="493" spans="15:16">
      <c r="O493">
        <v>492</v>
      </c>
      <c r="P493">
        <f t="shared" si="7"/>
        <v>992</v>
      </c>
    </row>
    <row r="494" spans="15:16">
      <c r="O494">
        <v>493</v>
      </c>
      <c r="P494">
        <f t="shared" si="7"/>
        <v>995</v>
      </c>
    </row>
    <row r="495" spans="15:16">
      <c r="O495">
        <v>494</v>
      </c>
      <c r="P495">
        <f t="shared" si="7"/>
        <v>998</v>
      </c>
    </row>
    <row r="496" spans="15:16">
      <c r="O496">
        <v>495</v>
      </c>
      <c r="P496">
        <f t="shared" si="7"/>
        <v>1001</v>
      </c>
    </row>
    <row r="497" spans="15:16">
      <c r="O497">
        <v>496</v>
      </c>
      <c r="P497">
        <f t="shared" si="7"/>
        <v>1004</v>
      </c>
    </row>
    <row r="498" spans="15:16">
      <c r="O498">
        <v>497</v>
      </c>
      <c r="P498">
        <f t="shared" si="7"/>
        <v>1007</v>
      </c>
    </row>
    <row r="499" spans="15:16">
      <c r="O499">
        <v>498</v>
      </c>
      <c r="P499">
        <f t="shared" si="7"/>
        <v>1010</v>
      </c>
    </row>
    <row r="500" spans="15:16">
      <c r="O500">
        <v>499</v>
      </c>
      <c r="P500">
        <f t="shared" si="7"/>
        <v>1013</v>
      </c>
    </row>
    <row r="501" spans="15:16">
      <c r="O501">
        <v>500</v>
      </c>
      <c r="P501">
        <f t="shared" si="7"/>
        <v>1016</v>
      </c>
    </row>
    <row r="502" spans="15:16">
      <c r="O502">
        <v>501</v>
      </c>
      <c r="P502">
        <f t="shared" si="7"/>
        <v>1019</v>
      </c>
    </row>
    <row r="503" spans="15:16">
      <c r="O503">
        <v>502</v>
      </c>
      <c r="P503">
        <f t="shared" si="7"/>
        <v>1022</v>
      </c>
    </row>
    <row r="504" spans="15:16">
      <c r="O504">
        <v>503</v>
      </c>
      <c r="P504">
        <f t="shared" si="7"/>
        <v>1025</v>
      </c>
    </row>
    <row r="505" spans="15:16">
      <c r="O505">
        <v>504</v>
      </c>
      <c r="P505">
        <f t="shared" si="7"/>
        <v>1028</v>
      </c>
    </row>
    <row r="506" spans="15:16">
      <c r="O506">
        <v>505</v>
      </c>
      <c r="P506">
        <f t="shared" si="7"/>
        <v>1031</v>
      </c>
    </row>
    <row r="507" spans="15:16">
      <c r="O507">
        <v>506</v>
      </c>
      <c r="P507">
        <f t="shared" si="7"/>
        <v>1034</v>
      </c>
    </row>
    <row r="508" spans="15:16">
      <c r="O508">
        <v>507</v>
      </c>
      <c r="P508">
        <f t="shared" si="7"/>
        <v>1037</v>
      </c>
    </row>
    <row r="509" spans="15:16">
      <c r="O509">
        <v>508</v>
      </c>
      <c r="P509">
        <f t="shared" si="7"/>
        <v>1040</v>
      </c>
    </row>
    <row r="510" spans="15:16">
      <c r="O510">
        <v>509</v>
      </c>
      <c r="P510">
        <f t="shared" si="7"/>
        <v>1043</v>
      </c>
    </row>
    <row r="511" spans="15:16">
      <c r="O511">
        <v>510</v>
      </c>
      <c r="P511">
        <f t="shared" si="7"/>
        <v>1046</v>
      </c>
    </row>
    <row r="512" spans="15:16">
      <c r="O512">
        <v>511</v>
      </c>
      <c r="P512">
        <f t="shared" si="7"/>
        <v>1049</v>
      </c>
    </row>
    <row r="513" spans="15:16">
      <c r="O513">
        <v>512</v>
      </c>
      <c r="P513">
        <f t="shared" si="7"/>
        <v>1052</v>
      </c>
    </row>
    <row r="514" spans="15:16">
      <c r="O514">
        <v>513</v>
      </c>
      <c r="P514">
        <f t="shared" si="7"/>
        <v>1055</v>
      </c>
    </row>
    <row r="515" spans="15:16">
      <c r="O515">
        <v>514</v>
      </c>
      <c r="P515">
        <f t="shared" ref="P515:P578" si="8">ROUNDUP(0.002*POWER(O515,2)+1.03*O515+0.24,0)</f>
        <v>1059</v>
      </c>
    </row>
    <row r="516" spans="15:16">
      <c r="O516">
        <v>515</v>
      </c>
      <c r="P516">
        <f t="shared" si="8"/>
        <v>1062</v>
      </c>
    </row>
    <row r="517" spans="15:16">
      <c r="O517">
        <v>516</v>
      </c>
      <c r="P517">
        <f t="shared" si="8"/>
        <v>1065</v>
      </c>
    </row>
    <row r="518" spans="15:16">
      <c r="O518">
        <v>517</v>
      </c>
      <c r="P518">
        <f t="shared" si="8"/>
        <v>1068</v>
      </c>
    </row>
    <row r="519" spans="15:16">
      <c r="O519">
        <v>518</v>
      </c>
      <c r="P519">
        <f t="shared" si="8"/>
        <v>1071</v>
      </c>
    </row>
    <row r="520" spans="15:16">
      <c r="O520">
        <v>519</v>
      </c>
      <c r="P520">
        <f t="shared" si="8"/>
        <v>1074</v>
      </c>
    </row>
    <row r="521" spans="15:16">
      <c r="O521">
        <v>520</v>
      </c>
      <c r="P521">
        <f t="shared" si="8"/>
        <v>1077</v>
      </c>
    </row>
    <row r="522" spans="15:16">
      <c r="O522">
        <v>521</v>
      </c>
      <c r="P522">
        <f t="shared" si="8"/>
        <v>1080</v>
      </c>
    </row>
    <row r="523" spans="15:16">
      <c r="O523">
        <v>522</v>
      </c>
      <c r="P523">
        <f t="shared" si="8"/>
        <v>1083</v>
      </c>
    </row>
    <row r="524" spans="15:16">
      <c r="O524">
        <v>523</v>
      </c>
      <c r="P524">
        <f t="shared" si="8"/>
        <v>1086</v>
      </c>
    </row>
    <row r="525" spans="15:16">
      <c r="O525">
        <v>524</v>
      </c>
      <c r="P525">
        <f t="shared" si="8"/>
        <v>1090</v>
      </c>
    </row>
    <row r="526" spans="15:16">
      <c r="O526">
        <v>525</v>
      </c>
      <c r="P526">
        <f t="shared" si="8"/>
        <v>1093</v>
      </c>
    </row>
    <row r="527" spans="15:16">
      <c r="O527">
        <v>526</v>
      </c>
      <c r="P527">
        <f t="shared" si="8"/>
        <v>1096</v>
      </c>
    </row>
    <row r="528" spans="15:16">
      <c r="O528">
        <v>527</v>
      </c>
      <c r="P528">
        <f t="shared" si="8"/>
        <v>1099</v>
      </c>
    </row>
    <row r="529" spans="15:16">
      <c r="O529">
        <v>528</v>
      </c>
      <c r="P529">
        <f t="shared" si="8"/>
        <v>1102</v>
      </c>
    </row>
    <row r="530" spans="15:16">
      <c r="O530">
        <v>529</v>
      </c>
      <c r="P530">
        <f t="shared" si="8"/>
        <v>1105</v>
      </c>
    </row>
    <row r="531" spans="15:16">
      <c r="O531">
        <v>530</v>
      </c>
      <c r="P531">
        <f t="shared" si="8"/>
        <v>1108</v>
      </c>
    </row>
    <row r="532" spans="15:16">
      <c r="O532">
        <v>531</v>
      </c>
      <c r="P532">
        <f t="shared" si="8"/>
        <v>1112</v>
      </c>
    </row>
    <row r="533" spans="15:16">
      <c r="O533">
        <v>532</v>
      </c>
      <c r="P533">
        <f t="shared" si="8"/>
        <v>1115</v>
      </c>
    </row>
    <row r="534" spans="15:16">
      <c r="O534">
        <v>533</v>
      </c>
      <c r="P534">
        <f t="shared" si="8"/>
        <v>1118</v>
      </c>
    </row>
    <row r="535" spans="15:16">
      <c r="O535">
        <v>534</v>
      </c>
      <c r="P535">
        <f t="shared" si="8"/>
        <v>1121</v>
      </c>
    </row>
    <row r="536" spans="15:16">
      <c r="O536">
        <v>535</v>
      </c>
      <c r="P536">
        <f t="shared" si="8"/>
        <v>1124</v>
      </c>
    </row>
    <row r="537" spans="15:16">
      <c r="O537">
        <v>536</v>
      </c>
      <c r="P537">
        <f t="shared" si="8"/>
        <v>1127</v>
      </c>
    </row>
    <row r="538" spans="15:16">
      <c r="O538">
        <v>537</v>
      </c>
      <c r="P538">
        <f t="shared" si="8"/>
        <v>1131</v>
      </c>
    </row>
    <row r="539" spans="15:16">
      <c r="O539">
        <v>538</v>
      </c>
      <c r="P539">
        <f t="shared" si="8"/>
        <v>1134</v>
      </c>
    </row>
    <row r="540" spans="15:16">
      <c r="O540">
        <v>539</v>
      </c>
      <c r="P540">
        <f t="shared" si="8"/>
        <v>1137</v>
      </c>
    </row>
    <row r="541" spans="15:16">
      <c r="O541">
        <v>540</v>
      </c>
      <c r="P541">
        <f t="shared" si="8"/>
        <v>1140</v>
      </c>
    </row>
    <row r="542" spans="15:16">
      <c r="O542">
        <v>541</v>
      </c>
      <c r="P542">
        <f t="shared" si="8"/>
        <v>1143</v>
      </c>
    </row>
    <row r="543" spans="15:16">
      <c r="O543">
        <v>542</v>
      </c>
      <c r="P543">
        <f t="shared" si="8"/>
        <v>1147</v>
      </c>
    </row>
    <row r="544" spans="15:16">
      <c r="O544">
        <v>543</v>
      </c>
      <c r="P544">
        <f t="shared" si="8"/>
        <v>1150</v>
      </c>
    </row>
    <row r="545" spans="15:16">
      <c r="O545">
        <v>544</v>
      </c>
      <c r="P545">
        <f t="shared" si="8"/>
        <v>1153</v>
      </c>
    </row>
    <row r="546" spans="15:16">
      <c r="O546">
        <v>545</v>
      </c>
      <c r="P546">
        <f t="shared" si="8"/>
        <v>1156</v>
      </c>
    </row>
    <row r="547" spans="15:16">
      <c r="O547">
        <v>546</v>
      </c>
      <c r="P547">
        <f t="shared" si="8"/>
        <v>1159</v>
      </c>
    </row>
    <row r="548" spans="15:16">
      <c r="O548">
        <v>547</v>
      </c>
      <c r="P548">
        <f t="shared" si="8"/>
        <v>1163</v>
      </c>
    </row>
    <row r="549" spans="15:16">
      <c r="O549">
        <v>548</v>
      </c>
      <c r="P549">
        <f t="shared" si="8"/>
        <v>1166</v>
      </c>
    </row>
    <row r="550" spans="15:16">
      <c r="O550">
        <v>549</v>
      </c>
      <c r="P550">
        <f t="shared" si="8"/>
        <v>1169</v>
      </c>
    </row>
    <row r="551" spans="15:16">
      <c r="O551">
        <v>550</v>
      </c>
      <c r="P551">
        <f t="shared" si="8"/>
        <v>1172</v>
      </c>
    </row>
    <row r="552" spans="15:16">
      <c r="O552">
        <v>551</v>
      </c>
      <c r="P552">
        <f t="shared" si="8"/>
        <v>1175</v>
      </c>
    </row>
    <row r="553" spans="15:16">
      <c r="O553">
        <v>552</v>
      </c>
      <c r="P553">
        <f t="shared" si="8"/>
        <v>1179</v>
      </c>
    </row>
    <row r="554" spans="15:16">
      <c r="O554">
        <v>553</v>
      </c>
      <c r="P554">
        <f t="shared" si="8"/>
        <v>1182</v>
      </c>
    </row>
    <row r="555" spans="15:16">
      <c r="O555">
        <v>554</v>
      </c>
      <c r="P555">
        <f t="shared" si="8"/>
        <v>1185</v>
      </c>
    </row>
    <row r="556" spans="15:16">
      <c r="O556">
        <v>555</v>
      </c>
      <c r="P556">
        <f t="shared" si="8"/>
        <v>1188</v>
      </c>
    </row>
    <row r="557" spans="15:16">
      <c r="O557">
        <v>556</v>
      </c>
      <c r="P557">
        <f t="shared" si="8"/>
        <v>1192</v>
      </c>
    </row>
    <row r="558" spans="15:16">
      <c r="O558">
        <v>557</v>
      </c>
      <c r="P558">
        <f t="shared" si="8"/>
        <v>1195</v>
      </c>
    </row>
    <row r="559" spans="15:16">
      <c r="O559">
        <v>558</v>
      </c>
      <c r="P559">
        <f t="shared" si="8"/>
        <v>1198</v>
      </c>
    </row>
    <row r="560" spans="15:16">
      <c r="O560">
        <v>559</v>
      </c>
      <c r="P560">
        <f t="shared" si="8"/>
        <v>1201</v>
      </c>
    </row>
    <row r="561" spans="15:16">
      <c r="O561">
        <v>560</v>
      </c>
      <c r="P561">
        <f t="shared" si="8"/>
        <v>1205</v>
      </c>
    </row>
    <row r="562" spans="15:16">
      <c r="O562">
        <v>561</v>
      </c>
      <c r="P562">
        <f t="shared" si="8"/>
        <v>1208</v>
      </c>
    </row>
    <row r="563" spans="15:16">
      <c r="O563">
        <v>562</v>
      </c>
      <c r="P563">
        <f t="shared" si="8"/>
        <v>1211</v>
      </c>
    </row>
    <row r="564" spans="15:16">
      <c r="O564">
        <v>563</v>
      </c>
      <c r="P564">
        <f t="shared" si="8"/>
        <v>1215</v>
      </c>
    </row>
    <row r="565" spans="15:16">
      <c r="O565">
        <v>564</v>
      </c>
      <c r="P565">
        <f t="shared" si="8"/>
        <v>1218</v>
      </c>
    </row>
    <row r="566" spans="15:16">
      <c r="O566">
        <v>565</v>
      </c>
      <c r="P566">
        <f t="shared" si="8"/>
        <v>1221</v>
      </c>
    </row>
    <row r="567" spans="15:16">
      <c r="O567">
        <v>566</v>
      </c>
      <c r="P567">
        <f t="shared" si="8"/>
        <v>1224</v>
      </c>
    </row>
    <row r="568" spans="15:16">
      <c r="O568">
        <v>567</v>
      </c>
      <c r="P568">
        <f t="shared" si="8"/>
        <v>1228</v>
      </c>
    </row>
    <row r="569" spans="15:16">
      <c r="O569">
        <v>568</v>
      </c>
      <c r="P569">
        <f t="shared" si="8"/>
        <v>1231</v>
      </c>
    </row>
    <row r="570" spans="15:16">
      <c r="O570">
        <v>569</v>
      </c>
      <c r="P570">
        <f t="shared" si="8"/>
        <v>1234</v>
      </c>
    </row>
    <row r="571" spans="15:16">
      <c r="O571">
        <v>570</v>
      </c>
      <c r="P571">
        <f t="shared" si="8"/>
        <v>1238</v>
      </c>
    </row>
    <row r="572" spans="15:16">
      <c r="O572">
        <v>571</v>
      </c>
      <c r="P572">
        <f t="shared" si="8"/>
        <v>1241</v>
      </c>
    </row>
    <row r="573" spans="15:16">
      <c r="O573">
        <v>572</v>
      </c>
      <c r="P573">
        <f t="shared" si="8"/>
        <v>1244</v>
      </c>
    </row>
    <row r="574" spans="15:16">
      <c r="O574">
        <v>573</v>
      </c>
      <c r="P574">
        <f t="shared" si="8"/>
        <v>1248</v>
      </c>
    </row>
    <row r="575" spans="15:16">
      <c r="O575">
        <v>574</v>
      </c>
      <c r="P575">
        <f t="shared" si="8"/>
        <v>1251</v>
      </c>
    </row>
    <row r="576" spans="15:16">
      <c r="O576">
        <v>575</v>
      </c>
      <c r="P576">
        <f t="shared" si="8"/>
        <v>1254</v>
      </c>
    </row>
    <row r="577" spans="15:16">
      <c r="O577">
        <v>576</v>
      </c>
      <c r="P577">
        <f t="shared" si="8"/>
        <v>1258</v>
      </c>
    </row>
    <row r="578" spans="15:16">
      <c r="O578">
        <v>577</v>
      </c>
      <c r="P578">
        <f t="shared" si="8"/>
        <v>1261</v>
      </c>
    </row>
    <row r="579" spans="15:16">
      <c r="O579">
        <v>578</v>
      </c>
      <c r="P579">
        <f t="shared" ref="P579:P601" si="9">ROUNDUP(0.002*POWER(O579,2)+1.03*O579+0.24,0)</f>
        <v>1264</v>
      </c>
    </row>
    <row r="580" spans="15:16">
      <c r="O580">
        <v>579</v>
      </c>
      <c r="P580">
        <f t="shared" si="9"/>
        <v>1268</v>
      </c>
    </row>
    <row r="581" spans="15:16">
      <c r="O581">
        <v>580</v>
      </c>
      <c r="P581">
        <f t="shared" si="9"/>
        <v>1271</v>
      </c>
    </row>
    <row r="582" spans="15:16">
      <c r="O582">
        <v>581</v>
      </c>
      <c r="P582">
        <f t="shared" si="9"/>
        <v>1274</v>
      </c>
    </row>
    <row r="583" spans="15:16">
      <c r="O583">
        <v>582</v>
      </c>
      <c r="P583">
        <f t="shared" si="9"/>
        <v>1278</v>
      </c>
    </row>
    <row r="584" spans="15:16">
      <c r="O584">
        <v>583</v>
      </c>
      <c r="P584">
        <f t="shared" si="9"/>
        <v>1281</v>
      </c>
    </row>
    <row r="585" spans="15:16">
      <c r="O585">
        <v>584</v>
      </c>
      <c r="P585">
        <f t="shared" si="9"/>
        <v>1284</v>
      </c>
    </row>
    <row r="586" spans="15:16">
      <c r="O586">
        <v>585</v>
      </c>
      <c r="P586">
        <f t="shared" si="9"/>
        <v>1288</v>
      </c>
    </row>
    <row r="587" spans="15:16">
      <c r="O587">
        <v>586</v>
      </c>
      <c r="P587">
        <f t="shared" si="9"/>
        <v>1291</v>
      </c>
    </row>
    <row r="588" spans="15:16">
      <c r="O588">
        <v>587</v>
      </c>
      <c r="P588">
        <f t="shared" si="9"/>
        <v>1294</v>
      </c>
    </row>
    <row r="589" spans="15:16">
      <c r="O589">
        <v>588</v>
      </c>
      <c r="P589">
        <f t="shared" si="9"/>
        <v>1298</v>
      </c>
    </row>
    <row r="590" spans="15:16">
      <c r="O590">
        <v>589</v>
      </c>
      <c r="P590">
        <f t="shared" si="9"/>
        <v>1301</v>
      </c>
    </row>
    <row r="591" spans="15:16">
      <c r="O591">
        <v>590</v>
      </c>
      <c r="P591">
        <f t="shared" si="9"/>
        <v>1305</v>
      </c>
    </row>
    <row r="592" spans="15:16">
      <c r="O592">
        <v>591</v>
      </c>
      <c r="P592">
        <f t="shared" si="9"/>
        <v>1308</v>
      </c>
    </row>
    <row r="593" spans="15:16">
      <c r="O593">
        <v>592</v>
      </c>
      <c r="P593">
        <f t="shared" si="9"/>
        <v>1311</v>
      </c>
    </row>
    <row r="594" spans="15:16">
      <c r="O594">
        <v>593</v>
      </c>
      <c r="P594">
        <f t="shared" si="9"/>
        <v>1315</v>
      </c>
    </row>
    <row r="595" spans="15:16">
      <c r="O595">
        <v>594</v>
      </c>
      <c r="P595">
        <f t="shared" si="9"/>
        <v>1318</v>
      </c>
    </row>
    <row r="596" spans="15:16">
      <c r="O596">
        <v>595</v>
      </c>
      <c r="P596">
        <f t="shared" si="9"/>
        <v>1322</v>
      </c>
    </row>
    <row r="597" spans="15:16">
      <c r="O597">
        <v>596</v>
      </c>
      <c r="P597">
        <f t="shared" si="9"/>
        <v>1325</v>
      </c>
    </row>
    <row r="598" spans="15:16">
      <c r="O598">
        <v>597</v>
      </c>
      <c r="P598">
        <f t="shared" si="9"/>
        <v>1328</v>
      </c>
    </row>
    <row r="599" spans="15:16">
      <c r="O599">
        <v>598</v>
      </c>
      <c r="P599">
        <f t="shared" si="9"/>
        <v>1332</v>
      </c>
    </row>
    <row r="600" spans="15:16">
      <c r="O600">
        <v>599</v>
      </c>
      <c r="P600">
        <f t="shared" si="9"/>
        <v>1335</v>
      </c>
    </row>
    <row r="601" spans="15:16">
      <c r="O601">
        <v>600</v>
      </c>
      <c r="P601">
        <f t="shared" si="9"/>
        <v>1339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theme="6" tint="0.39997558519241921"/>
  </sheetPr>
  <dimension ref="A3:G14"/>
  <sheetViews>
    <sheetView workbookViewId="0"/>
  </sheetViews>
  <sheetFormatPr baseColWidth="10" defaultRowHeight="15"/>
  <cols>
    <col min="1" max="1" width="11.42578125" customWidth="1"/>
    <col min="2" max="2" width="11.5703125" bestFit="1" customWidth="1"/>
    <col min="3" max="3" width="16.140625" bestFit="1" customWidth="1"/>
    <col min="4" max="4" width="38.140625" bestFit="1" customWidth="1"/>
    <col min="5" max="5" width="17.85546875" bestFit="1" customWidth="1"/>
    <col min="6" max="6" width="24.7109375" bestFit="1" customWidth="1"/>
    <col min="7" max="7" width="22.140625" bestFit="1" customWidth="1"/>
  </cols>
  <sheetData>
    <row r="3" spans="1:7">
      <c r="A3" t="s">
        <v>78</v>
      </c>
      <c r="B3" t="s">
        <v>79</v>
      </c>
      <c r="C3" t="s">
        <v>80</v>
      </c>
      <c r="D3" t="s">
        <v>81</v>
      </c>
      <c r="E3" s="1" t="s">
        <v>82</v>
      </c>
      <c r="F3" t="s">
        <v>83</v>
      </c>
      <c r="G3" t="s">
        <v>84</v>
      </c>
    </row>
    <row r="4" spans="1:7">
      <c r="A4" t="s">
        <v>85</v>
      </c>
      <c r="B4" t="s">
        <v>86</v>
      </c>
      <c r="C4" t="s">
        <v>87</v>
      </c>
      <c r="D4" t="s">
        <v>88</v>
      </c>
      <c r="E4" s="1" t="s">
        <v>89</v>
      </c>
      <c r="F4" t="s">
        <v>10</v>
      </c>
      <c r="G4" t="s">
        <v>90</v>
      </c>
    </row>
    <row r="5" spans="1:7">
      <c r="C5" t="s">
        <v>91</v>
      </c>
      <c r="D5" t="s">
        <v>92</v>
      </c>
      <c r="E5" t="s">
        <v>93</v>
      </c>
      <c r="F5" t="s">
        <v>94</v>
      </c>
      <c r="G5" t="s">
        <v>95</v>
      </c>
    </row>
    <row r="6" spans="1:7" ht="15.75">
      <c r="A6">
        <f>B6*10*0.036</f>
        <v>0</v>
      </c>
      <c r="B6">
        <v>0</v>
      </c>
      <c r="C6" t="s">
        <v>96</v>
      </c>
      <c r="D6" t="s">
        <v>97</v>
      </c>
      <c r="E6" t="s">
        <v>98</v>
      </c>
      <c r="F6" s="84" t="s">
        <v>99</v>
      </c>
    </row>
    <row r="7" spans="1:7" ht="15.75">
      <c r="A7">
        <f t="shared" ref="A7:A14" si="0">B7*10*0.036</f>
        <v>0.36</v>
      </c>
      <c r="B7">
        <v>1</v>
      </c>
      <c r="C7" t="s">
        <v>100</v>
      </c>
      <c r="D7" t="s">
        <v>101</v>
      </c>
      <c r="E7" s="84" t="s">
        <v>102</v>
      </c>
      <c r="F7" s="84" t="s">
        <v>103</v>
      </c>
    </row>
    <row r="8" spans="1:7" ht="15.75">
      <c r="A8">
        <f t="shared" si="0"/>
        <v>1.0799999999999998</v>
      </c>
      <c r="B8">
        <v>3</v>
      </c>
      <c r="C8" t="s">
        <v>104</v>
      </c>
      <c r="D8" s="85" t="s">
        <v>105</v>
      </c>
      <c r="E8" s="84" t="s">
        <v>106</v>
      </c>
      <c r="F8" s="84" t="s">
        <v>107</v>
      </c>
    </row>
    <row r="9" spans="1:7" ht="15.75">
      <c r="A9">
        <f t="shared" si="0"/>
        <v>2.1599999999999997</v>
      </c>
      <c r="B9">
        <v>6</v>
      </c>
      <c r="C9" t="s">
        <v>108</v>
      </c>
      <c r="D9" s="84" t="s">
        <v>109</v>
      </c>
      <c r="E9" s="84" t="s">
        <v>110</v>
      </c>
      <c r="F9" s="84" t="s">
        <v>111</v>
      </c>
    </row>
    <row r="10" spans="1:7" ht="15.75">
      <c r="A10">
        <f t="shared" si="0"/>
        <v>3.5999999999999996</v>
      </c>
      <c r="B10">
        <v>10</v>
      </c>
      <c r="C10" t="s">
        <v>112</v>
      </c>
      <c r="D10" s="84" t="s">
        <v>113</v>
      </c>
      <c r="E10" t="s">
        <v>114</v>
      </c>
      <c r="F10" s="84" t="s">
        <v>115</v>
      </c>
      <c r="G10" s="84" t="s">
        <v>116</v>
      </c>
    </row>
    <row r="11" spans="1:7" ht="15.75">
      <c r="A11">
        <f t="shared" si="0"/>
        <v>5.76</v>
      </c>
      <c r="B11">
        <v>16</v>
      </c>
      <c r="C11" t="s">
        <v>117</v>
      </c>
      <c r="D11" s="84" t="s">
        <v>118</v>
      </c>
      <c r="E11" s="84" t="s">
        <v>119</v>
      </c>
      <c r="G11" t="s">
        <v>120</v>
      </c>
    </row>
    <row r="12" spans="1:7">
      <c r="A12">
        <f t="shared" si="0"/>
        <v>7.1999999999999993</v>
      </c>
      <c r="B12">
        <v>20</v>
      </c>
      <c r="C12" t="s">
        <v>121</v>
      </c>
      <c r="G12" t="s">
        <v>122</v>
      </c>
    </row>
    <row r="13" spans="1:7" ht="15.75">
      <c r="A13">
        <f t="shared" si="0"/>
        <v>14.399999999999999</v>
      </c>
      <c r="B13">
        <v>40</v>
      </c>
      <c r="E13" s="84" t="s">
        <v>123</v>
      </c>
    </row>
    <row r="14" spans="1:7" ht="15.75">
      <c r="A14">
        <f t="shared" si="0"/>
        <v>21.599999999999998</v>
      </c>
      <c r="B14">
        <v>60</v>
      </c>
      <c r="E14" s="84" t="s">
        <v>124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6" tint="0.39997558519241921"/>
  </sheetPr>
  <dimension ref="A1:V500"/>
  <sheetViews>
    <sheetView topLeftCell="C1" workbookViewId="0"/>
  </sheetViews>
  <sheetFormatPr baseColWidth="10" defaultRowHeight="15"/>
  <cols>
    <col min="15" max="15" width="15.28515625" bestFit="1" customWidth="1"/>
    <col min="18" max="18" width="12" bestFit="1" customWidth="1"/>
  </cols>
  <sheetData>
    <row r="1" spans="1:22" ht="19.5" thickBot="1">
      <c r="A1" s="317" t="s">
        <v>161</v>
      </c>
      <c r="B1" s="317"/>
      <c r="C1" s="317"/>
      <c r="D1" s="317"/>
      <c r="E1" s="317"/>
      <c r="F1" s="317"/>
      <c r="G1" s="317"/>
      <c r="J1" s="71" t="s">
        <v>71</v>
      </c>
      <c r="K1" s="71" t="s">
        <v>62</v>
      </c>
      <c r="P1" t="s">
        <v>162</v>
      </c>
      <c r="Q1" t="s">
        <v>85</v>
      </c>
      <c r="T1">
        <v>1</v>
      </c>
      <c r="U1">
        <v>4</v>
      </c>
      <c r="V1">
        <f>U1*0.036</f>
        <v>0.14399999999999999</v>
      </c>
    </row>
    <row r="2" spans="1:22" ht="15.75" thickBot="1">
      <c r="A2" s="120" t="s">
        <v>72</v>
      </c>
      <c r="B2" s="318">
        <v>500</v>
      </c>
      <c r="C2" s="324">
        <v>999</v>
      </c>
      <c r="D2" s="324">
        <v>1499</v>
      </c>
      <c r="E2" s="324">
        <v>1999</v>
      </c>
      <c r="F2" s="324">
        <v>3999</v>
      </c>
      <c r="G2" s="322">
        <v>8000</v>
      </c>
      <c r="J2">
        <v>6260</v>
      </c>
      <c r="K2">
        <v>118</v>
      </c>
      <c r="L2">
        <f>J2*K2</f>
        <v>738680</v>
      </c>
      <c r="M2">
        <f>J2*0.02+16</f>
        <v>141.19999999999999</v>
      </c>
      <c r="O2">
        <v>500</v>
      </c>
      <c r="P2">
        <v>0.03</v>
      </c>
      <c r="Q2">
        <f>P2*60</f>
        <v>1.7999999999999998</v>
      </c>
      <c r="R2">
        <f>ROUNDUP(Q2/0.036,0)</f>
        <v>50</v>
      </c>
      <c r="T2">
        <v>2</v>
      </c>
      <c r="U2">
        <v>4</v>
      </c>
      <c r="V2">
        <f t="shared" ref="V2:V65" si="0">U2*0.036</f>
        <v>0.14399999999999999</v>
      </c>
    </row>
    <row r="3" spans="1:22" ht="15.75" thickBot="1">
      <c r="A3" s="73" t="s">
        <v>73</v>
      </c>
      <c r="B3" s="319"/>
      <c r="C3" s="321"/>
      <c r="D3" s="321"/>
      <c r="E3" s="321"/>
      <c r="F3" s="321"/>
      <c r="G3" s="323"/>
      <c r="J3">
        <f>HLOOKUP(J2,B2:G2,1)</f>
        <v>3999</v>
      </c>
      <c r="K3">
        <f>VLOOKUP(K2,A4:A13,1)</f>
        <v>80</v>
      </c>
      <c r="O3">
        <v>2500</v>
      </c>
      <c r="P3">
        <v>0.05</v>
      </c>
      <c r="Q3">
        <f t="shared" ref="Q3:Q18" si="1">P3*60</f>
        <v>3</v>
      </c>
      <c r="R3">
        <f t="shared" ref="R3:R18" si="2">ROUNDUP(Q3/0.036,0)</f>
        <v>84</v>
      </c>
      <c r="T3">
        <v>3</v>
      </c>
      <c r="U3">
        <v>6</v>
      </c>
      <c r="V3">
        <f t="shared" si="0"/>
        <v>0.21599999999999997</v>
      </c>
    </row>
    <row r="4" spans="1:22">
      <c r="A4" s="77">
        <v>1</v>
      </c>
      <c r="B4" s="75">
        <v>0.03</v>
      </c>
      <c r="C4" s="76"/>
      <c r="D4" s="76"/>
      <c r="E4" s="76"/>
      <c r="F4" s="76"/>
      <c r="G4" s="76"/>
      <c r="J4">
        <f>MATCH(J3,B2:G2)+1</f>
        <v>6</v>
      </c>
      <c r="K4">
        <f>MATCH(K3,A4:A13,1)+1</f>
        <v>7</v>
      </c>
      <c r="O4">
        <v>4995</v>
      </c>
      <c r="P4">
        <v>0.06</v>
      </c>
      <c r="Q4">
        <f t="shared" si="1"/>
        <v>3.5999999999999996</v>
      </c>
      <c r="R4">
        <f t="shared" si="2"/>
        <v>100</v>
      </c>
      <c r="T4">
        <v>4</v>
      </c>
      <c r="U4">
        <v>6</v>
      </c>
      <c r="V4">
        <f t="shared" si="0"/>
        <v>0.21599999999999997</v>
      </c>
    </row>
    <row r="5" spans="1:22">
      <c r="A5" s="77">
        <v>5</v>
      </c>
      <c r="B5" s="75">
        <v>0.05</v>
      </c>
      <c r="C5" s="76">
        <v>0.06</v>
      </c>
      <c r="D5" s="76"/>
      <c r="E5" s="76"/>
      <c r="F5" s="76"/>
      <c r="G5" s="76"/>
      <c r="O5">
        <v>5000</v>
      </c>
      <c r="P5">
        <v>0.08</v>
      </c>
      <c r="Q5">
        <f t="shared" si="1"/>
        <v>4.8</v>
      </c>
      <c r="R5">
        <f t="shared" si="2"/>
        <v>134</v>
      </c>
      <c r="T5">
        <v>5</v>
      </c>
      <c r="U5">
        <v>8</v>
      </c>
      <c r="V5">
        <f t="shared" si="0"/>
        <v>0.28799999999999998</v>
      </c>
    </row>
    <row r="6" spans="1:22">
      <c r="A6" s="77">
        <v>10</v>
      </c>
      <c r="B6" s="75">
        <v>0.08</v>
      </c>
      <c r="C6" s="76">
        <v>0.15</v>
      </c>
      <c r="D6" s="76">
        <v>0.35</v>
      </c>
      <c r="E6" s="76"/>
      <c r="F6" s="76"/>
      <c r="G6" s="76"/>
      <c r="J6">
        <f>INDEX(B4:G13,K4,J4)</f>
        <v>3</v>
      </c>
      <c r="K6">
        <f>IF(ISNA(J6),0, ROUNDUP( J6/0.036,0))</f>
        <v>84</v>
      </c>
      <c r="L6" t="s">
        <v>76</v>
      </c>
      <c r="O6">
        <v>7500</v>
      </c>
      <c r="P6">
        <v>0.1</v>
      </c>
      <c r="Q6">
        <f t="shared" si="1"/>
        <v>6</v>
      </c>
      <c r="R6">
        <f t="shared" si="2"/>
        <v>167</v>
      </c>
      <c r="T6">
        <v>6</v>
      </c>
      <c r="U6">
        <v>8</v>
      </c>
      <c r="V6">
        <f t="shared" si="0"/>
        <v>0.28799999999999998</v>
      </c>
    </row>
    <row r="7" spans="1:22">
      <c r="A7" s="77">
        <v>15</v>
      </c>
      <c r="B7" s="75">
        <v>0.1</v>
      </c>
      <c r="C7" s="76">
        <v>0.35</v>
      </c>
      <c r="D7" s="76">
        <v>0.42</v>
      </c>
      <c r="E7" s="76">
        <v>0.5</v>
      </c>
      <c r="F7" s="76"/>
      <c r="G7" s="76"/>
      <c r="K7">
        <f>ROUNDUP((0.002*POWER(K2,2)+1.0397*K2+2.25)/1.4,0)</f>
        <v>110</v>
      </c>
      <c r="L7">
        <f>K7*0.036</f>
        <v>3.9599999999999995</v>
      </c>
      <c r="O7">
        <v>9990</v>
      </c>
      <c r="P7">
        <v>0.15</v>
      </c>
      <c r="Q7">
        <f t="shared" si="1"/>
        <v>9</v>
      </c>
      <c r="R7">
        <f t="shared" si="2"/>
        <v>250</v>
      </c>
      <c r="T7">
        <v>7</v>
      </c>
      <c r="U7">
        <v>10</v>
      </c>
      <c r="V7">
        <f t="shared" si="0"/>
        <v>0.36</v>
      </c>
    </row>
    <row r="8" spans="1:22">
      <c r="A8" s="77">
        <v>20</v>
      </c>
      <c r="B8" s="75">
        <v>0.1</v>
      </c>
      <c r="C8" s="76">
        <v>0.5</v>
      </c>
      <c r="D8" s="76">
        <v>0.5</v>
      </c>
      <c r="E8" s="76">
        <v>0.92</v>
      </c>
      <c r="F8" s="76">
        <v>0.92</v>
      </c>
      <c r="G8" s="76"/>
      <c r="O8">
        <v>14985</v>
      </c>
      <c r="P8">
        <v>0.35</v>
      </c>
      <c r="Q8">
        <f t="shared" si="1"/>
        <v>21</v>
      </c>
      <c r="R8">
        <f t="shared" si="2"/>
        <v>584</v>
      </c>
      <c r="T8">
        <v>8</v>
      </c>
      <c r="U8">
        <v>11</v>
      </c>
      <c r="V8">
        <f t="shared" si="0"/>
        <v>0.39599999999999996</v>
      </c>
    </row>
    <row r="9" spans="1:22">
      <c r="A9" s="77">
        <v>80</v>
      </c>
      <c r="B9" s="79">
        <v>0.75</v>
      </c>
      <c r="C9" s="80">
        <v>0.75</v>
      </c>
      <c r="D9" s="80">
        <v>1</v>
      </c>
      <c r="E9" s="80">
        <v>1</v>
      </c>
      <c r="F9" s="80">
        <v>2</v>
      </c>
      <c r="G9" s="81">
        <v>3</v>
      </c>
      <c r="O9">
        <v>19980</v>
      </c>
      <c r="P9">
        <v>0.5</v>
      </c>
      <c r="Q9">
        <f t="shared" si="1"/>
        <v>30</v>
      </c>
      <c r="R9">
        <f t="shared" si="2"/>
        <v>834</v>
      </c>
      <c r="T9">
        <v>9</v>
      </c>
      <c r="U9">
        <v>12</v>
      </c>
      <c r="V9">
        <f t="shared" si="0"/>
        <v>0.43199999999999994</v>
      </c>
    </row>
    <row r="10" spans="1:22">
      <c r="A10" s="77">
        <v>250</v>
      </c>
      <c r="B10" s="82">
        <v>1</v>
      </c>
      <c r="C10" s="80">
        <v>1</v>
      </c>
      <c r="D10" s="80">
        <v>1.5</v>
      </c>
      <c r="E10" s="80">
        <v>1.5</v>
      </c>
      <c r="F10" s="80">
        <v>2</v>
      </c>
      <c r="G10" s="81">
        <v>3</v>
      </c>
      <c r="O10">
        <v>39980</v>
      </c>
      <c r="P10">
        <v>0.92</v>
      </c>
      <c r="Q10">
        <f t="shared" si="1"/>
        <v>55.2</v>
      </c>
      <c r="R10">
        <f t="shared" si="2"/>
        <v>1534</v>
      </c>
      <c r="T10">
        <v>10</v>
      </c>
      <c r="U10">
        <v>13</v>
      </c>
      <c r="V10">
        <f t="shared" si="0"/>
        <v>0.46799999999999997</v>
      </c>
    </row>
    <row r="11" spans="1:22">
      <c r="A11" s="77">
        <v>500</v>
      </c>
      <c r="B11" s="82">
        <v>1</v>
      </c>
      <c r="C11" s="82">
        <v>1</v>
      </c>
      <c r="D11" s="80">
        <v>2</v>
      </c>
      <c r="E11" s="80">
        <v>2.5</v>
      </c>
      <c r="F11" s="81">
        <v>3</v>
      </c>
      <c r="G11" s="81">
        <v>4</v>
      </c>
      <c r="O11">
        <v>119920</v>
      </c>
      <c r="P11">
        <v>1</v>
      </c>
      <c r="Q11">
        <f t="shared" si="1"/>
        <v>60</v>
      </c>
      <c r="R11">
        <f t="shared" si="2"/>
        <v>1667</v>
      </c>
      <c r="T11">
        <v>11</v>
      </c>
      <c r="U11">
        <v>14</v>
      </c>
      <c r="V11">
        <f t="shared" si="0"/>
        <v>0.504</v>
      </c>
    </row>
    <row r="12" spans="1:22">
      <c r="A12" s="77">
        <v>1000</v>
      </c>
      <c r="B12" s="82">
        <v>2</v>
      </c>
      <c r="C12" s="81">
        <v>2.5</v>
      </c>
      <c r="D12" s="81">
        <v>2.5</v>
      </c>
      <c r="E12" s="81">
        <v>3</v>
      </c>
      <c r="F12" s="81">
        <v>4</v>
      </c>
      <c r="G12" s="81">
        <v>4</v>
      </c>
      <c r="O12">
        <v>374750</v>
      </c>
      <c r="P12">
        <v>1.5</v>
      </c>
      <c r="Q12">
        <f t="shared" si="1"/>
        <v>90</v>
      </c>
      <c r="R12">
        <f t="shared" si="2"/>
        <v>2500</v>
      </c>
      <c r="T12">
        <v>12</v>
      </c>
      <c r="U12">
        <v>15</v>
      </c>
      <c r="V12">
        <f t="shared" si="0"/>
        <v>0.53999999999999992</v>
      </c>
    </row>
    <row r="13" spans="1:22" ht="15.75" thickBot="1">
      <c r="A13" s="121">
        <v>3000</v>
      </c>
      <c r="B13" s="81">
        <v>4</v>
      </c>
      <c r="C13" s="81">
        <v>4</v>
      </c>
      <c r="D13" s="81">
        <v>4</v>
      </c>
      <c r="E13" s="81">
        <v>4</v>
      </c>
      <c r="F13" s="81">
        <v>5</v>
      </c>
      <c r="G13" s="81">
        <v>5</v>
      </c>
      <c r="O13">
        <v>500000</v>
      </c>
      <c r="P13">
        <v>2</v>
      </c>
      <c r="Q13">
        <f t="shared" si="1"/>
        <v>120</v>
      </c>
      <c r="R13">
        <f t="shared" si="2"/>
        <v>3334</v>
      </c>
      <c r="T13">
        <v>13</v>
      </c>
      <c r="U13">
        <v>16</v>
      </c>
      <c r="V13">
        <f t="shared" si="0"/>
        <v>0.57599999999999996</v>
      </c>
    </row>
    <row r="14" spans="1:22">
      <c r="O14">
        <v>640000</v>
      </c>
      <c r="P14">
        <v>2.5</v>
      </c>
      <c r="Q14">
        <f t="shared" si="1"/>
        <v>150</v>
      </c>
      <c r="R14">
        <f t="shared" si="2"/>
        <v>4167</v>
      </c>
      <c r="T14">
        <v>14</v>
      </c>
      <c r="U14">
        <v>17</v>
      </c>
      <c r="V14">
        <f t="shared" si="0"/>
        <v>0.61199999999999999</v>
      </c>
    </row>
    <row r="15" spans="1:22">
      <c r="O15">
        <v>999500</v>
      </c>
      <c r="P15">
        <v>3</v>
      </c>
      <c r="Q15">
        <f t="shared" si="1"/>
        <v>180</v>
      </c>
      <c r="R15">
        <f t="shared" si="2"/>
        <v>5000</v>
      </c>
      <c r="T15">
        <v>15</v>
      </c>
      <c r="U15">
        <v>18</v>
      </c>
      <c r="V15">
        <f t="shared" si="0"/>
        <v>0.64799999999999991</v>
      </c>
    </row>
    <row r="16" spans="1:22">
      <c r="O16">
        <v>1999000</v>
      </c>
      <c r="P16">
        <v>3.5</v>
      </c>
      <c r="Q16">
        <f t="shared" si="1"/>
        <v>210</v>
      </c>
      <c r="R16">
        <f t="shared" si="2"/>
        <v>5834</v>
      </c>
      <c r="T16">
        <v>16</v>
      </c>
      <c r="U16">
        <v>19</v>
      </c>
      <c r="V16">
        <f t="shared" si="0"/>
        <v>0.68399999999999994</v>
      </c>
    </row>
    <row r="17" spans="12:22">
      <c r="O17">
        <v>2997000</v>
      </c>
      <c r="P17">
        <v>4</v>
      </c>
      <c r="Q17">
        <f t="shared" si="1"/>
        <v>240</v>
      </c>
      <c r="R17">
        <f t="shared" si="2"/>
        <v>6667</v>
      </c>
      <c r="T17">
        <v>17</v>
      </c>
      <c r="U17">
        <v>20</v>
      </c>
      <c r="V17">
        <f t="shared" si="0"/>
        <v>0.72</v>
      </c>
    </row>
    <row r="18" spans="12:22">
      <c r="O18" s="122">
        <v>11997000</v>
      </c>
      <c r="P18">
        <v>5</v>
      </c>
      <c r="Q18">
        <f t="shared" si="1"/>
        <v>300</v>
      </c>
      <c r="R18">
        <f t="shared" si="2"/>
        <v>8334</v>
      </c>
      <c r="T18">
        <v>18</v>
      </c>
      <c r="U18">
        <v>20</v>
      </c>
      <c r="V18">
        <f t="shared" si="0"/>
        <v>0.72</v>
      </c>
    </row>
    <row r="19" spans="12:22">
      <c r="T19">
        <v>19</v>
      </c>
      <c r="U19">
        <v>20</v>
      </c>
      <c r="V19">
        <f t="shared" si="0"/>
        <v>0.72</v>
      </c>
    </row>
    <row r="20" spans="12:22">
      <c r="T20">
        <v>20</v>
      </c>
      <c r="U20">
        <v>21</v>
      </c>
      <c r="V20">
        <f t="shared" si="0"/>
        <v>0.75599999999999989</v>
      </c>
    </row>
    <row r="21" spans="12:22">
      <c r="T21">
        <v>21</v>
      </c>
      <c r="U21">
        <v>22</v>
      </c>
      <c r="V21">
        <f t="shared" si="0"/>
        <v>0.79199999999999993</v>
      </c>
    </row>
    <row r="22" spans="12:22">
      <c r="O22">
        <f>L2</f>
        <v>738680</v>
      </c>
      <c r="P22">
        <f>FORECAST(O22,P2:P11,O2:O11)</f>
        <v>6.5482105673022248</v>
      </c>
      <c r="Q22">
        <f>P22*60</f>
        <v>392.89263403813351</v>
      </c>
      <c r="R22">
        <f>ROUNDUP(Q22/0.036,0)</f>
        <v>10914</v>
      </c>
      <c r="T22">
        <v>22</v>
      </c>
      <c r="U22">
        <v>23</v>
      </c>
      <c r="V22">
        <f t="shared" si="0"/>
        <v>0.82799999999999996</v>
      </c>
    </row>
    <row r="23" spans="12:22">
      <c r="T23">
        <v>23</v>
      </c>
      <c r="U23">
        <v>24</v>
      </c>
      <c r="V23">
        <f t="shared" si="0"/>
        <v>0.86399999999999988</v>
      </c>
    </row>
    <row r="24" spans="12:22">
      <c r="T24">
        <v>24</v>
      </c>
      <c r="U24">
        <v>25</v>
      </c>
      <c r="V24">
        <f t="shared" si="0"/>
        <v>0.89999999999999991</v>
      </c>
    </row>
    <row r="25" spans="12:22">
      <c r="T25">
        <v>25</v>
      </c>
      <c r="U25">
        <v>26</v>
      </c>
      <c r="V25">
        <f t="shared" si="0"/>
        <v>0.93599999999999994</v>
      </c>
    </row>
    <row r="26" spans="12:22">
      <c r="O26">
        <f>0.026*POWER(O22,2)-0.1726*O22+0.2775</f>
        <v>14186724206.509501</v>
      </c>
      <c r="T26">
        <v>26</v>
      </c>
      <c r="U26">
        <v>27</v>
      </c>
      <c r="V26">
        <f t="shared" si="0"/>
        <v>0.97199999999999998</v>
      </c>
    </row>
    <row r="27" spans="12:22">
      <c r="T27">
        <v>27</v>
      </c>
      <c r="U27">
        <v>28</v>
      </c>
      <c r="V27">
        <f t="shared" si="0"/>
        <v>1.008</v>
      </c>
    </row>
    <row r="28" spans="12:22">
      <c r="T28">
        <v>28</v>
      </c>
      <c r="U28">
        <v>29</v>
      </c>
      <c r="V28">
        <f t="shared" si="0"/>
        <v>1.0439999999999998</v>
      </c>
    </row>
    <row r="29" spans="12:22">
      <c r="T29">
        <v>29</v>
      </c>
      <c r="U29">
        <v>30</v>
      </c>
      <c r="V29">
        <f t="shared" si="0"/>
        <v>1.0799999999999998</v>
      </c>
    </row>
    <row r="30" spans="12:22">
      <c r="L30" s="123"/>
      <c r="T30">
        <v>30</v>
      </c>
      <c r="U30">
        <v>31</v>
      </c>
      <c r="V30">
        <f t="shared" si="0"/>
        <v>1.1159999999999999</v>
      </c>
    </row>
    <row r="31" spans="12:22">
      <c r="T31">
        <v>31</v>
      </c>
      <c r="U31">
        <v>32</v>
      </c>
      <c r="V31">
        <f t="shared" si="0"/>
        <v>1.1519999999999999</v>
      </c>
    </row>
    <row r="32" spans="12:22">
      <c r="T32">
        <v>32</v>
      </c>
      <c r="U32">
        <v>33</v>
      </c>
      <c r="V32">
        <f t="shared" si="0"/>
        <v>1.1879999999999999</v>
      </c>
    </row>
    <row r="33" spans="2:22">
      <c r="T33">
        <v>33</v>
      </c>
      <c r="U33">
        <v>34</v>
      </c>
      <c r="V33">
        <f t="shared" si="0"/>
        <v>1.224</v>
      </c>
    </row>
    <row r="34" spans="2:22">
      <c r="T34">
        <v>34</v>
      </c>
      <c r="U34">
        <v>35</v>
      </c>
      <c r="V34">
        <f t="shared" si="0"/>
        <v>1.26</v>
      </c>
    </row>
    <row r="35" spans="2:22">
      <c r="T35">
        <v>35</v>
      </c>
      <c r="U35">
        <v>36</v>
      </c>
      <c r="V35">
        <f t="shared" si="0"/>
        <v>1.2959999999999998</v>
      </c>
    </row>
    <row r="36" spans="2:22">
      <c r="B36">
        <v>152750</v>
      </c>
      <c r="D36">
        <v>60</v>
      </c>
      <c r="T36">
        <v>36</v>
      </c>
      <c r="U36">
        <v>37</v>
      </c>
      <c r="V36">
        <f t="shared" si="0"/>
        <v>1.3319999999999999</v>
      </c>
    </row>
    <row r="37" spans="2:22">
      <c r="T37">
        <v>37</v>
      </c>
      <c r="U37">
        <v>38</v>
      </c>
      <c r="V37">
        <f t="shared" si="0"/>
        <v>1.3679999999999999</v>
      </c>
    </row>
    <row r="38" spans="2:22">
      <c r="T38">
        <v>38</v>
      </c>
      <c r="U38">
        <v>39</v>
      </c>
      <c r="V38">
        <f t="shared" si="0"/>
        <v>1.4039999999999999</v>
      </c>
    </row>
    <row r="39" spans="2:22">
      <c r="T39">
        <v>39</v>
      </c>
      <c r="U39">
        <v>40</v>
      </c>
      <c r="V39">
        <f t="shared" si="0"/>
        <v>1.44</v>
      </c>
    </row>
    <row r="40" spans="2:22">
      <c r="T40">
        <v>40</v>
      </c>
      <c r="U40">
        <v>41</v>
      </c>
      <c r="V40">
        <f t="shared" si="0"/>
        <v>1.476</v>
      </c>
    </row>
    <row r="41" spans="2:22">
      <c r="T41">
        <v>41</v>
      </c>
      <c r="U41">
        <v>42</v>
      </c>
      <c r="V41">
        <f t="shared" si="0"/>
        <v>1.5119999999999998</v>
      </c>
    </row>
    <row r="42" spans="2:22">
      <c r="T42">
        <v>42</v>
      </c>
      <c r="U42">
        <v>43</v>
      </c>
      <c r="V42">
        <f t="shared" si="0"/>
        <v>1.5479999999999998</v>
      </c>
    </row>
    <row r="43" spans="2:22">
      <c r="T43">
        <v>43</v>
      </c>
      <c r="U43">
        <v>44</v>
      </c>
      <c r="V43">
        <f t="shared" si="0"/>
        <v>1.5839999999999999</v>
      </c>
    </row>
    <row r="44" spans="2:22">
      <c r="T44">
        <v>44</v>
      </c>
      <c r="U44">
        <v>45</v>
      </c>
      <c r="V44">
        <f t="shared" si="0"/>
        <v>1.6199999999999999</v>
      </c>
    </row>
    <row r="45" spans="2:22">
      <c r="T45">
        <v>45</v>
      </c>
      <c r="U45">
        <v>46</v>
      </c>
      <c r="V45">
        <f t="shared" si="0"/>
        <v>1.6559999999999999</v>
      </c>
    </row>
    <row r="46" spans="2:22">
      <c r="T46">
        <v>46</v>
      </c>
      <c r="U46">
        <v>47</v>
      </c>
      <c r="V46">
        <f t="shared" si="0"/>
        <v>1.6919999999999999</v>
      </c>
    </row>
    <row r="47" spans="2:22">
      <c r="T47">
        <v>47</v>
      </c>
      <c r="U47">
        <v>48</v>
      </c>
      <c r="V47">
        <f t="shared" si="0"/>
        <v>1.7279999999999998</v>
      </c>
    </row>
    <row r="48" spans="2:22">
      <c r="T48">
        <v>48</v>
      </c>
      <c r="U48">
        <v>49</v>
      </c>
      <c r="V48">
        <f t="shared" si="0"/>
        <v>1.7639999999999998</v>
      </c>
    </row>
    <row r="49" spans="20:22">
      <c r="T49">
        <v>49</v>
      </c>
      <c r="U49">
        <v>50</v>
      </c>
      <c r="V49">
        <f t="shared" si="0"/>
        <v>1.7999999999999998</v>
      </c>
    </row>
    <row r="50" spans="20:22">
      <c r="T50">
        <v>50</v>
      </c>
      <c r="U50">
        <v>51</v>
      </c>
      <c r="V50">
        <f t="shared" si="0"/>
        <v>1.8359999999999999</v>
      </c>
    </row>
    <row r="51" spans="20:22">
      <c r="T51">
        <v>51</v>
      </c>
      <c r="U51">
        <v>52</v>
      </c>
      <c r="V51">
        <f t="shared" si="0"/>
        <v>1.8719999999999999</v>
      </c>
    </row>
    <row r="52" spans="20:22">
      <c r="T52">
        <v>52</v>
      </c>
      <c r="U52">
        <v>53</v>
      </c>
      <c r="V52">
        <f t="shared" si="0"/>
        <v>1.9079999999999999</v>
      </c>
    </row>
    <row r="53" spans="20:22">
      <c r="T53">
        <v>53</v>
      </c>
      <c r="U53">
        <v>54</v>
      </c>
      <c r="V53">
        <f t="shared" si="0"/>
        <v>1.944</v>
      </c>
    </row>
    <row r="54" spans="20:22">
      <c r="T54">
        <v>54</v>
      </c>
      <c r="U54">
        <v>54</v>
      </c>
      <c r="V54">
        <f t="shared" si="0"/>
        <v>1.944</v>
      </c>
    </row>
    <row r="55" spans="20:22">
      <c r="T55">
        <v>55</v>
      </c>
      <c r="U55">
        <v>55</v>
      </c>
      <c r="V55">
        <f t="shared" si="0"/>
        <v>1.9799999999999998</v>
      </c>
    </row>
    <row r="56" spans="20:22">
      <c r="T56">
        <v>56</v>
      </c>
      <c r="U56">
        <v>55</v>
      </c>
      <c r="V56">
        <f t="shared" si="0"/>
        <v>1.9799999999999998</v>
      </c>
    </row>
    <row r="57" spans="20:22">
      <c r="T57">
        <v>57</v>
      </c>
      <c r="U57">
        <v>56</v>
      </c>
      <c r="V57">
        <f t="shared" si="0"/>
        <v>2.016</v>
      </c>
    </row>
    <row r="58" spans="20:22">
      <c r="T58">
        <v>58</v>
      </c>
      <c r="U58">
        <v>56</v>
      </c>
      <c r="V58">
        <f>U63*0.036</f>
        <v>2.1239999999999997</v>
      </c>
    </row>
    <row r="59" spans="20:22">
      <c r="T59">
        <v>59</v>
      </c>
      <c r="U59">
        <v>57</v>
      </c>
      <c r="V59">
        <f t="shared" si="0"/>
        <v>2.052</v>
      </c>
    </row>
    <row r="60" spans="20:22">
      <c r="T60">
        <v>60</v>
      </c>
      <c r="U60">
        <v>57</v>
      </c>
      <c r="V60">
        <f t="shared" si="0"/>
        <v>2.052</v>
      </c>
    </row>
    <row r="61" spans="20:22">
      <c r="T61">
        <v>61</v>
      </c>
      <c r="U61">
        <v>58</v>
      </c>
      <c r="V61">
        <f t="shared" si="0"/>
        <v>2.0879999999999996</v>
      </c>
    </row>
    <row r="62" spans="20:22">
      <c r="T62">
        <v>62</v>
      </c>
      <c r="U62">
        <v>58</v>
      </c>
      <c r="V62">
        <f t="shared" si="0"/>
        <v>2.0879999999999996</v>
      </c>
    </row>
    <row r="63" spans="20:22">
      <c r="T63">
        <v>63</v>
      </c>
      <c r="U63">
        <v>59</v>
      </c>
      <c r="V63">
        <f t="shared" si="0"/>
        <v>2.1239999999999997</v>
      </c>
    </row>
    <row r="64" spans="20:22">
      <c r="T64">
        <v>64</v>
      </c>
      <c r="U64">
        <v>59</v>
      </c>
      <c r="V64">
        <f t="shared" si="0"/>
        <v>2.1239999999999997</v>
      </c>
    </row>
    <row r="65" spans="20:22">
      <c r="T65">
        <v>65</v>
      </c>
      <c r="U65">
        <v>60</v>
      </c>
      <c r="V65">
        <f t="shared" si="0"/>
        <v>2.1599999999999997</v>
      </c>
    </row>
    <row r="66" spans="20:22">
      <c r="T66">
        <v>66</v>
      </c>
      <c r="V66">
        <f t="shared" ref="V66:V129" si="3">U66*0.036</f>
        <v>0</v>
      </c>
    </row>
    <row r="67" spans="20:22">
      <c r="T67">
        <v>67</v>
      </c>
      <c r="V67">
        <f t="shared" si="3"/>
        <v>0</v>
      </c>
    </row>
    <row r="68" spans="20:22">
      <c r="T68">
        <v>68</v>
      </c>
      <c r="V68">
        <f t="shared" si="3"/>
        <v>0</v>
      </c>
    </row>
    <row r="69" spans="20:22">
      <c r="T69">
        <v>69</v>
      </c>
      <c r="V69">
        <f t="shared" si="3"/>
        <v>0</v>
      </c>
    </row>
    <row r="70" spans="20:22">
      <c r="T70">
        <v>70</v>
      </c>
      <c r="V70">
        <f t="shared" si="3"/>
        <v>0</v>
      </c>
    </row>
    <row r="71" spans="20:22">
      <c r="T71">
        <v>71</v>
      </c>
      <c r="V71">
        <f t="shared" si="3"/>
        <v>0</v>
      </c>
    </row>
    <row r="72" spans="20:22">
      <c r="T72">
        <v>72</v>
      </c>
      <c r="V72">
        <f t="shared" si="3"/>
        <v>0</v>
      </c>
    </row>
    <row r="73" spans="20:22">
      <c r="T73">
        <v>73</v>
      </c>
      <c r="V73">
        <f t="shared" si="3"/>
        <v>0</v>
      </c>
    </row>
    <row r="74" spans="20:22">
      <c r="T74">
        <v>74</v>
      </c>
      <c r="V74">
        <f t="shared" si="3"/>
        <v>0</v>
      </c>
    </row>
    <row r="75" spans="20:22">
      <c r="T75">
        <v>75</v>
      </c>
      <c r="V75">
        <f t="shared" si="3"/>
        <v>0</v>
      </c>
    </row>
    <row r="76" spans="20:22">
      <c r="T76">
        <v>76</v>
      </c>
      <c r="V76">
        <f t="shared" si="3"/>
        <v>0</v>
      </c>
    </row>
    <row r="77" spans="20:22">
      <c r="T77">
        <v>77</v>
      </c>
      <c r="V77">
        <f t="shared" si="3"/>
        <v>0</v>
      </c>
    </row>
    <row r="78" spans="20:22">
      <c r="T78">
        <v>78</v>
      </c>
      <c r="V78">
        <f t="shared" si="3"/>
        <v>0</v>
      </c>
    </row>
    <row r="79" spans="20:22">
      <c r="T79">
        <v>79</v>
      </c>
      <c r="V79">
        <f t="shared" si="3"/>
        <v>0</v>
      </c>
    </row>
    <row r="80" spans="20:22">
      <c r="T80">
        <v>80</v>
      </c>
      <c r="V80">
        <f t="shared" si="3"/>
        <v>0</v>
      </c>
    </row>
    <row r="81" spans="20:22">
      <c r="T81">
        <v>81</v>
      </c>
      <c r="V81">
        <f t="shared" si="3"/>
        <v>0</v>
      </c>
    </row>
    <row r="82" spans="20:22">
      <c r="T82">
        <v>82</v>
      </c>
      <c r="V82">
        <f t="shared" si="3"/>
        <v>0</v>
      </c>
    </row>
    <row r="83" spans="20:22">
      <c r="T83">
        <v>83</v>
      </c>
      <c r="V83">
        <f t="shared" si="3"/>
        <v>0</v>
      </c>
    </row>
    <row r="84" spans="20:22">
      <c r="T84">
        <v>84</v>
      </c>
      <c r="V84">
        <f t="shared" si="3"/>
        <v>0</v>
      </c>
    </row>
    <row r="85" spans="20:22">
      <c r="T85">
        <v>85</v>
      </c>
      <c r="V85">
        <f t="shared" si="3"/>
        <v>0</v>
      </c>
    </row>
    <row r="86" spans="20:22">
      <c r="T86">
        <v>86</v>
      </c>
      <c r="V86">
        <f t="shared" si="3"/>
        <v>0</v>
      </c>
    </row>
    <row r="87" spans="20:22">
      <c r="T87">
        <v>87</v>
      </c>
      <c r="V87">
        <f t="shared" si="3"/>
        <v>0</v>
      </c>
    </row>
    <row r="88" spans="20:22">
      <c r="T88">
        <v>88</v>
      </c>
      <c r="V88">
        <f t="shared" si="3"/>
        <v>0</v>
      </c>
    </row>
    <row r="89" spans="20:22">
      <c r="T89">
        <v>89</v>
      </c>
      <c r="V89">
        <f t="shared" si="3"/>
        <v>0</v>
      </c>
    </row>
    <row r="90" spans="20:22">
      <c r="T90">
        <v>90</v>
      </c>
      <c r="V90">
        <f t="shared" si="3"/>
        <v>0</v>
      </c>
    </row>
    <row r="91" spans="20:22">
      <c r="T91">
        <v>91</v>
      </c>
      <c r="V91">
        <f t="shared" si="3"/>
        <v>0</v>
      </c>
    </row>
    <row r="92" spans="20:22">
      <c r="T92">
        <v>92</v>
      </c>
      <c r="V92">
        <f t="shared" si="3"/>
        <v>0</v>
      </c>
    </row>
    <row r="93" spans="20:22">
      <c r="T93">
        <v>93</v>
      </c>
      <c r="V93">
        <f t="shared" si="3"/>
        <v>0</v>
      </c>
    </row>
    <row r="94" spans="20:22">
      <c r="T94">
        <v>94</v>
      </c>
      <c r="V94">
        <f t="shared" si="3"/>
        <v>0</v>
      </c>
    </row>
    <row r="95" spans="20:22">
      <c r="T95">
        <v>95</v>
      </c>
      <c r="V95">
        <f t="shared" si="3"/>
        <v>0</v>
      </c>
    </row>
    <row r="96" spans="20:22">
      <c r="T96">
        <v>96</v>
      </c>
      <c r="V96">
        <f t="shared" si="3"/>
        <v>0</v>
      </c>
    </row>
    <row r="97" spans="20:22">
      <c r="T97">
        <v>97</v>
      </c>
      <c r="V97">
        <f t="shared" si="3"/>
        <v>0</v>
      </c>
    </row>
    <row r="98" spans="20:22">
      <c r="T98">
        <v>98</v>
      </c>
      <c r="V98">
        <f t="shared" si="3"/>
        <v>0</v>
      </c>
    </row>
    <row r="99" spans="20:22">
      <c r="T99">
        <v>99</v>
      </c>
      <c r="V99">
        <f t="shared" si="3"/>
        <v>0</v>
      </c>
    </row>
    <row r="100" spans="20:22">
      <c r="T100">
        <v>100</v>
      </c>
      <c r="V100">
        <f t="shared" si="3"/>
        <v>0</v>
      </c>
    </row>
    <row r="101" spans="20:22">
      <c r="T101">
        <v>101</v>
      </c>
      <c r="V101">
        <f t="shared" si="3"/>
        <v>0</v>
      </c>
    </row>
    <row r="102" spans="20:22">
      <c r="T102">
        <v>102</v>
      </c>
      <c r="V102">
        <f t="shared" si="3"/>
        <v>0</v>
      </c>
    </row>
    <row r="103" spans="20:22">
      <c r="T103">
        <v>103</v>
      </c>
      <c r="V103">
        <f t="shared" si="3"/>
        <v>0</v>
      </c>
    </row>
    <row r="104" spans="20:22">
      <c r="T104">
        <v>104</v>
      </c>
      <c r="V104">
        <f t="shared" si="3"/>
        <v>0</v>
      </c>
    </row>
    <row r="105" spans="20:22">
      <c r="T105">
        <v>105</v>
      </c>
      <c r="V105">
        <f t="shared" si="3"/>
        <v>0</v>
      </c>
    </row>
    <row r="106" spans="20:22">
      <c r="T106">
        <v>106</v>
      </c>
      <c r="V106">
        <f t="shared" si="3"/>
        <v>0</v>
      </c>
    </row>
    <row r="107" spans="20:22">
      <c r="T107">
        <v>107</v>
      </c>
      <c r="V107">
        <f t="shared" si="3"/>
        <v>0</v>
      </c>
    </row>
    <row r="108" spans="20:22">
      <c r="T108">
        <v>108</v>
      </c>
      <c r="V108">
        <f t="shared" si="3"/>
        <v>0</v>
      </c>
    </row>
    <row r="109" spans="20:22">
      <c r="T109">
        <v>109</v>
      </c>
      <c r="V109">
        <f t="shared" si="3"/>
        <v>0</v>
      </c>
    </row>
    <row r="110" spans="20:22">
      <c r="T110">
        <v>110</v>
      </c>
      <c r="V110">
        <f t="shared" si="3"/>
        <v>0</v>
      </c>
    </row>
    <row r="111" spans="20:22">
      <c r="T111">
        <v>111</v>
      </c>
      <c r="V111">
        <f t="shared" si="3"/>
        <v>0</v>
      </c>
    </row>
    <row r="112" spans="20:22">
      <c r="T112">
        <v>112</v>
      </c>
      <c r="V112">
        <f t="shared" si="3"/>
        <v>0</v>
      </c>
    </row>
    <row r="113" spans="20:22">
      <c r="T113">
        <v>113</v>
      </c>
      <c r="V113">
        <f t="shared" si="3"/>
        <v>0</v>
      </c>
    </row>
    <row r="114" spans="20:22">
      <c r="T114">
        <v>114</v>
      </c>
      <c r="V114">
        <f t="shared" si="3"/>
        <v>0</v>
      </c>
    </row>
    <row r="115" spans="20:22">
      <c r="T115">
        <v>115</v>
      </c>
      <c r="V115">
        <f t="shared" si="3"/>
        <v>0</v>
      </c>
    </row>
    <row r="116" spans="20:22">
      <c r="T116">
        <v>116</v>
      </c>
      <c r="V116">
        <f t="shared" si="3"/>
        <v>0</v>
      </c>
    </row>
    <row r="117" spans="20:22">
      <c r="T117">
        <v>117</v>
      </c>
      <c r="V117">
        <f t="shared" si="3"/>
        <v>0</v>
      </c>
    </row>
    <row r="118" spans="20:22">
      <c r="T118">
        <v>118</v>
      </c>
      <c r="V118">
        <f t="shared" si="3"/>
        <v>0</v>
      </c>
    </row>
    <row r="119" spans="20:22">
      <c r="T119">
        <v>119</v>
      </c>
      <c r="V119">
        <f t="shared" si="3"/>
        <v>0</v>
      </c>
    </row>
    <row r="120" spans="20:22">
      <c r="T120">
        <v>120</v>
      </c>
      <c r="V120">
        <f t="shared" si="3"/>
        <v>0</v>
      </c>
    </row>
    <row r="121" spans="20:22">
      <c r="T121">
        <v>121</v>
      </c>
      <c r="V121">
        <f t="shared" si="3"/>
        <v>0</v>
      </c>
    </row>
    <row r="122" spans="20:22">
      <c r="T122">
        <v>122</v>
      </c>
      <c r="V122">
        <f t="shared" si="3"/>
        <v>0</v>
      </c>
    </row>
    <row r="123" spans="20:22">
      <c r="T123">
        <v>123</v>
      </c>
      <c r="V123">
        <f t="shared" si="3"/>
        <v>0</v>
      </c>
    </row>
    <row r="124" spans="20:22">
      <c r="T124">
        <v>124</v>
      </c>
      <c r="V124">
        <f t="shared" si="3"/>
        <v>0</v>
      </c>
    </row>
    <row r="125" spans="20:22">
      <c r="T125">
        <v>125</v>
      </c>
      <c r="V125">
        <f t="shared" si="3"/>
        <v>0</v>
      </c>
    </row>
    <row r="126" spans="20:22">
      <c r="T126">
        <v>126</v>
      </c>
      <c r="V126">
        <f t="shared" si="3"/>
        <v>0</v>
      </c>
    </row>
    <row r="127" spans="20:22">
      <c r="T127">
        <v>127</v>
      </c>
      <c r="V127">
        <f t="shared" si="3"/>
        <v>0</v>
      </c>
    </row>
    <row r="128" spans="20:22">
      <c r="T128">
        <v>128</v>
      </c>
      <c r="V128">
        <f t="shared" si="3"/>
        <v>0</v>
      </c>
    </row>
    <row r="129" spans="20:22">
      <c r="T129">
        <v>129</v>
      </c>
      <c r="V129">
        <f t="shared" si="3"/>
        <v>0</v>
      </c>
    </row>
    <row r="130" spans="20:22">
      <c r="T130">
        <v>130</v>
      </c>
      <c r="V130">
        <f t="shared" ref="V130:V193" si="4">U130*0.036</f>
        <v>0</v>
      </c>
    </row>
    <row r="131" spans="20:22">
      <c r="T131">
        <v>131</v>
      </c>
      <c r="V131">
        <f t="shared" si="4"/>
        <v>0</v>
      </c>
    </row>
    <row r="132" spans="20:22">
      <c r="T132">
        <v>132</v>
      </c>
      <c r="V132">
        <f t="shared" si="4"/>
        <v>0</v>
      </c>
    </row>
    <row r="133" spans="20:22">
      <c r="T133">
        <v>133</v>
      </c>
      <c r="V133">
        <f t="shared" si="4"/>
        <v>0</v>
      </c>
    </row>
    <row r="134" spans="20:22">
      <c r="T134">
        <v>134</v>
      </c>
      <c r="V134">
        <f t="shared" si="4"/>
        <v>0</v>
      </c>
    </row>
    <row r="135" spans="20:22">
      <c r="T135">
        <v>135</v>
      </c>
      <c r="V135">
        <f t="shared" si="4"/>
        <v>0</v>
      </c>
    </row>
    <row r="136" spans="20:22">
      <c r="T136">
        <v>136</v>
      </c>
      <c r="V136">
        <f t="shared" si="4"/>
        <v>0</v>
      </c>
    </row>
    <row r="137" spans="20:22">
      <c r="T137">
        <v>137</v>
      </c>
      <c r="V137">
        <f t="shared" si="4"/>
        <v>0</v>
      </c>
    </row>
    <row r="138" spans="20:22">
      <c r="T138">
        <v>138</v>
      </c>
      <c r="V138">
        <f t="shared" si="4"/>
        <v>0</v>
      </c>
    </row>
    <row r="139" spans="20:22">
      <c r="T139">
        <v>139</v>
      </c>
      <c r="V139">
        <f t="shared" si="4"/>
        <v>0</v>
      </c>
    </row>
    <row r="140" spans="20:22">
      <c r="T140">
        <v>140</v>
      </c>
      <c r="V140">
        <f t="shared" si="4"/>
        <v>0</v>
      </c>
    </row>
    <row r="141" spans="20:22">
      <c r="T141">
        <v>141</v>
      </c>
      <c r="V141">
        <f t="shared" si="4"/>
        <v>0</v>
      </c>
    </row>
    <row r="142" spans="20:22">
      <c r="T142">
        <v>142</v>
      </c>
      <c r="V142">
        <f t="shared" si="4"/>
        <v>0</v>
      </c>
    </row>
    <row r="143" spans="20:22">
      <c r="T143">
        <v>143</v>
      </c>
      <c r="V143">
        <f t="shared" si="4"/>
        <v>0</v>
      </c>
    </row>
    <row r="144" spans="20:22">
      <c r="T144">
        <v>144</v>
      </c>
      <c r="V144">
        <f t="shared" si="4"/>
        <v>0</v>
      </c>
    </row>
    <row r="145" spans="20:22">
      <c r="T145">
        <v>145</v>
      </c>
      <c r="V145">
        <f t="shared" si="4"/>
        <v>0</v>
      </c>
    </row>
    <row r="146" spans="20:22">
      <c r="T146">
        <v>146</v>
      </c>
      <c r="V146">
        <f t="shared" si="4"/>
        <v>0</v>
      </c>
    </row>
    <row r="147" spans="20:22">
      <c r="T147">
        <v>147</v>
      </c>
      <c r="V147">
        <f t="shared" si="4"/>
        <v>0</v>
      </c>
    </row>
    <row r="148" spans="20:22">
      <c r="T148">
        <v>148</v>
      </c>
      <c r="V148">
        <f t="shared" si="4"/>
        <v>0</v>
      </c>
    </row>
    <row r="149" spans="20:22">
      <c r="T149">
        <v>149</v>
      </c>
      <c r="V149">
        <f t="shared" si="4"/>
        <v>0</v>
      </c>
    </row>
    <row r="150" spans="20:22">
      <c r="T150">
        <v>150</v>
      </c>
      <c r="V150">
        <f t="shared" si="4"/>
        <v>0</v>
      </c>
    </row>
    <row r="151" spans="20:22">
      <c r="T151">
        <v>151</v>
      </c>
      <c r="V151">
        <f t="shared" si="4"/>
        <v>0</v>
      </c>
    </row>
    <row r="152" spans="20:22">
      <c r="T152">
        <v>152</v>
      </c>
      <c r="V152">
        <f t="shared" si="4"/>
        <v>0</v>
      </c>
    </row>
    <row r="153" spans="20:22">
      <c r="T153">
        <v>153</v>
      </c>
      <c r="V153">
        <f t="shared" si="4"/>
        <v>0</v>
      </c>
    </row>
    <row r="154" spans="20:22">
      <c r="T154">
        <v>154</v>
      </c>
      <c r="V154">
        <f t="shared" si="4"/>
        <v>0</v>
      </c>
    </row>
    <row r="155" spans="20:22">
      <c r="T155">
        <v>155</v>
      </c>
      <c r="V155">
        <f t="shared" si="4"/>
        <v>0</v>
      </c>
    </row>
    <row r="156" spans="20:22">
      <c r="T156">
        <v>156</v>
      </c>
      <c r="V156">
        <f t="shared" si="4"/>
        <v>0</v>
      </c>
    </row>
    <row r="157" spans="20:22">
      <c r="T157">
        <v>157</v>
      </c>
      <c r="V157">
        <f t="shared" si="4"/>
        <v>0</v>
      </c>
    </row>
    <row r="158" spans="20:22">
      <c r="T158">
        <v>158</v>
      </c>
      <c r="V158">
        <f t="shared" si="4"/>
        <v>0</v>
      </c>
    </row>
    <row r="159" spans="20:22">
      <c r="T159">
        <v>159</v>
      </c>
      <c r="V159">
        <f t="shared" si="4"/>
        <v>0</v>
      </c>
    </row>
    <row r="160" spans="20:22">
      <c r="T160">
        <v>160</v>
      </c>
      <c r="V160">
        <f t="shared" si="4"/>
        <v>0</v>
      </c>
    </row>
    <row r="161" spans="20:22">
      <c r="T161">
        <v>161</v>
      </c>
      <c r="V161">
        <f t="shared" si="4"/>
        <v>0</v>
      </c>
    </row>
    <row r="162" spans="20:22">
      <c r="T162">
        <v>162</v>
      </c>
      <c r="V162">
        <f t="shared" si="4"/>
        <v>0</v>
      </c>
    </row>
    <row r="163" spans="20:22">
      <c r="T163">
        <v>163</v>
      </c>
      <c r="V163">
        <f t="shared" si="4"/>
        <v>0</v>
      </c>
    </row>
    <row r="164" spans="20:22">
      <c r="T164">
        <v>164</v>
      </c>
      <c r="V164">
        <f t="shared" si="4"/>
        <v>0</v>
      </c>
    </row>
    <row r="165" spans="20:22">
      <c r="T165">
        <v>165</v>
      </c>
      <c r="V165">
        <f t="shared" si="4"/>
        <v>0</v>
      </c>
    </row>
    <row r="166" spans="20:22">
      <c r="T166">
        <v>166</v>
      </c>
      <c r="V166">
        <f t="shared" si="4"/>
        <v>0</v>
      </c>
    </row>
    <row r="167" spans="20:22">
      <c r="T167">
        <v>167</v>
      </c>
      <c r="V167">
        <f t="shared" si="4"/>
        <v>0</v>
      </c>
    </row>
    <row r="168" spans="20:22">
      <c r="T168">
        <v>168</v>
      </c>
      <c r="V168">
        <f t="shared" si="4"/>
        <v>0</v>
      </c>
    </row>
    <row r="169" spans="20:22">
      <c r="T169">
        <v>169</v>
      </c>
      <c r="V169">
        <f t="shared" si="4"/>
        <v>0</v>
      </c>
    </row>
    <row r="170" spans="20:22">
      <c r="T170">
        <v>170</v>
      </c>
      <c r="V170">
        <f t="shared" si="4"/>
        <v>0</v>
      </c>
    </row>
    <row r="171" spans="20:22">
      <c r="T171">
        <v>171</v>
      </c>
      <c r="V171">
        <f t="shared" si="4"/>
        <v>0</v>
      </c>
    </row>
    <row r="172" spans="20:22">
      <c r="T172">
        <v>172</v>
      </c>
      <c r="V172">
        <f t="shared" si="4"/>
        <v>0</v>
      </c>
    </row>
    <row r="173" spans="20:22">
      <c r="T173">
        <v>173</v>
      </c>
      <c r="V173">
        <f t="shared" si="4"/>
        <v>0</v>
      </c>
    </row>
    <row r="174" spans="20:22">
      <c r="T174">
        <v>174</v>
      </c>
      <c r="V174">
        <f t="shared" si="4"/>
        <v>0</v>
      </c>
    </row>
    <row r="175" spans="20:22">
      <c r="T175">
        <v>175</v>
      </c>
      <c r="V175">
        <f t="shared" si="4"/>
        <v>0</v>
      </c>
    </row>
    <row r="176" spans="20:22">
      <c r="T176">
        <v>176</v>
      </c>
      <c r="V176">
        <f t="shared" si="4"/>
        <v>0</v>
      </c>
    </row>
    <row r="177" spans="20:22">
      <c r="T177">
        <v>177</v>
      </c>
      <c r="V177">
        <f t="shared" si="4"/>
        <v>0</v>
      </c>
    </row>
    <row r="178" spans="20:22">
      <c r="T178">
        <v>178</v>
      </c>
      <c r="V178">
        <f t="shared" si="4"/>
        <v>0</v>
      </c>
    </row>
    <row r="179" spans="20:22">
      <c r="T179">
        <v>179</v>
      </c>
      <c r="V179">
        <f t="shared" si="4"/>
        <v>0</v>
      </c>
    </row>
    <row r="180" spans="20:22">
      <c r="T180">
        <v>180</v>
      </c>
      <c r="V180">
        <f t="shared" si="4"/>
        <v>0</v>
      </c>
    </row>
    <row r="181" spans="20:22">
      <c r="T181">
        <v>181</v>
      </c>
      <c r="V181">
        <f t="shared" si="4"/>
        <v>0</v>
      </c>
    </row>
    <row r="182" spans="20:22">
      <c r="T182">
        <v>182</v>
      </c>
      <c r="V182">
        <f t="shared" si="4"/>
        <v>0</v>
      </c>
    </row>
    <row r="183" spans="20:22">
      <c r="T183">
        <v>183</v>
      </c>
      <c r="V183">
        <f t="shared" si="4"/>
        <v>0</v>
      </c>
    </row>
    <row r="184" spans="20:22">
      <c r="T184">
        <v>184</v>
      </c>
      <c r="V184">
        <f t="shared" si="4"/>
        <v>0</v>
      </c>
    </row>
    <row r="185" spans="20:22">
      <c r="T185">
        <v>185</v>
      </c>
      <c r="V185">
        <f t="shared" si="4"/>
        <v>0</v>
      </c>
    </row>
    <row r="186" spans="20:22">
      <c r="T186">
        <v>186</v>
      </c>
      <c r="V186">
        <f t="shared" si="4"/>
        <v>0</v>
      </c>
    </row>
    <row r="187" spans="20:22">
      <c r="T187">
        <v>187</v>
      </c>
      <c r="V187">
        <f t="shared" si="4"/>
        <v>0</v>
      </c>
    </row>
    <row r="188" spans="20:22">
      <c r="T188">
        <v>188</v>
      </c>
      <c r="V188">
        <f t="shared" si="4"/>
        <v>0</v>
      </c>
    </row>
    <row r="189" spans="20:22">
      <c r="T189">
        <v>189</v>
      </c>
      <c r="V189">
        <f t="shared" si="4"/>
        <v>0</v>
      </c>
    </row>
    <row r="190" spans="20:22">
      <c r="T190">
        <v>190</v>
      </c>
      <c r="V190">
        <f t="shared" si="4"/>
        <v>0</v>
      </c>
    </row>
    <row r="191" spans="20:22">
      <c r="T191">
        <v>191</v>
      </c>
      <c r="V191">
        <f t="shared" si="4"/>
        <v>0</v>
      </c>
    </row>
    <row r="192" spans="20:22">
      <c r="T192">
        <v>192</v>
      </c>
      <c r="V192">
        <f t="shared" si="4"/>
        <v>0</v>
      </c>
    </row>
    <row r="193" spans="20:22">
      <c r="T193">
        <v>193</v>
      </c>
      <c r="V193">
        <f t="shared" si="4"/>
        <v>0</v>
      </c>
    </row>
    <row r="194" spans="20:22">
      <c r="T194">
        <v>194</v>
      </c>
      <c r="V194">
        <f t="shared" ref="V194:V257" si="5">U194*0.036</f>
        <v>0</v>
      </c>
    </row>
    <row r="195" spans="20:22">
      <c r="T195">
        <v>195</v>
      </c>
      <c r="V195">
        <f t="shared" si="5"/>
        <v>0</v>
      </c>
    </row>
    <row r="196" spans="20:22">
      <c r="T196">
        <v>196</v>
      </c>
      <c r="V196">
        <f t="shared" si="5"/>
        <v>0</v>
      </c>
    </row>
    <row r="197" spans="20:22">
      <c r="T197">
        <v>197</v>
      </c>
      <c r="V197">
        <f t="shared" si="5"/>
        <v>0</v>
      </c>
    </row>
    <row r="198" spans="20:22">
      <c r="T198">
        <v>198</v>
      </c>
      <c r="V198">
        <f t="shared" si="5"/>
        <v>0</v>
      </c>
    </row>
    <row r="199" spans="20:22">
      <c r="T199">
        <v>199</v>
      </c>
      <c r="V199">
        <f t="shared" si="5"/>
        <v>0</v>
      </c>
    </row>
    <row r="200" spans="20:22">
      <c r="T200">
        <v>200</v>
      </c>
      <c r="V200">
        <f t="shared" si="5"/>
        <v>0</v>
      </c>
    </row>
    <row r="201" spans="20:22">
      <c r="T201">
        <v>201</v>
      </c>
      <c r="V201">
        <f t="shared" si="5"/>
        <v>0</v>
      </c>
    </row>
    <row r="202" spans="20:22">
      <c r="T202">
        <v>202</v>
      </c>
      <c r="V202">
        <f t="shared" si="5"/>
        <v>0</v>
      </c>
    </row>
    <row r="203" spans="20:22">
      <c r="T203">
        <v>203</v>
      </c>
      <c r="V203">
        <f t="shared" si="5"/>
        <v>0</v>
      </c>
    </row>
    <row r="204" spans="20:22">
      <c r="T204">
        <v>204</v>
      </c>
      <c r="V204">
        <f t="shared" si="5"/>
        <v>0</v>
      </c>
    </row>
    <row r="205" spans="20:22">
      <c r="T205">
        <v>205</v>
      </c>
      <c r="V205">
        <f t="shared" si="5"/>
        <v>0</v>
      </c>
    </row>
    <row r="206" spans="20:22">
      <c r="T206">
        <v>206</v>
      </c>
      <c r="V206">
        <f t="shared" si="5"/>
        <v>0</v>
      </c>
    </row>
    <row r="207" spans="20:22">
      <c r="T207">
        <v>207</v>
      </c>
      <c r="V207">
        <f t="shared" si="5"/>
        <v>0</v>
      </c>
    </row>
    <row r="208" spans="20:22">
      <c r="T208">
        <v>208</v>
      </c>
      <c r="V208">
        <f t="shared" si="5"/>
        <v>0</v>
      </c>
    </row>
    <row r="209" spans="20:22">
      <c r="T209">
        <v>209</v>
      </c>
      <c r="V209">
        <f t="shared" si="5"/>
        <v>0</v>
      </c>
    </row>
    <row r="210" spans="20:22">
      <c r="T210">
        <v>210</v>
      </c>
      <c r="V210">
        <f t="shared" si="5"/>
        <v>0</v>
      </c>
    </row>
    <row r="211" spans="20:22">
      <c r="T211">
        <v>211</v>
      </c>
      <c r="V211">
        <f t="shared" si="5"/>
        <v>0</v>
      </c>
    </row>
    <row r="212" spans="20:22">
      <c r="T212">
        <v>212</v>
      </c>
      <c r="V212">
        <f t="shared" si="5"/>
        <v>0</v>
      </c>
    </row>
    <row r="213" spans="20:22">
      <c r="T213">
        <v>213</v>
      </c>
      <c r="V213">
        <f t="shared" si="5"/>
        <v>0</v>
      </c>
    </row>
    <row r="214" spans="20:22">
      <c r="T214">
        <v>214</v>
      </c>
      <c r="V214">
        <f t="shared" si="5"/>
        <v>0</v>
      </c>
    </row>
    <row r="215" spans="20:22">
      <c r="T215">
        <v>215</v>
      </c>
      <c r="V215">
        <f t="shared" si="5"/>
        <v>0</v>
      </c>
    </row>
    <row r="216" spans="20:22">
      <c r="T216">
        <v>216</v>
      </c>
      <c r="V216">
        <f t="shared" si="5"/>
        <v>0</v>
      </c>
    </row>
    <row r="217" spans="20:22">
      <c r="T217">
        <v>217</v>
      </c>
      <c r="V217">
        <f t="shared" si="5"/>
        <v>0</v>
      </c>
    </row>
    <row r="218" spans="20:22">
      <c r="T218">
        <v>218</v>
      </c>
      <c r="V218">
        <f t="shared" si="5"/>
        <v>0</v>
      </c>
    </row>
    <row r="219" spans="20:22">
      <c r="T219">
        <v>219</v>
      </c>
      <c r="V219">
        <f t="shared" si="5"/>
        <v>0</v>
      </c>
    </row>
    <row r="220" spans="20:22">
      <c r="T220">
        <v>220</v>
      </c>
      <c r="V220">
        <f t="shared" si="5"/>
        <v>0</v>
      </c>
    </row>
    <row r="221" spans="20:22">
      <c r="T221">
        <v>221</v>
      </c>
      <c r="V221">
        <f t="shared" si="5"/>
        <v>0</v>
      </c>
    </row>
    <row r="222" spans="20:22">
      <c r="T222">
        <v>222</v>
      </c>
      <c r="V222">
        <f t="shared" si="5"/>
        <v>0</v>
      </c>
    </row>
    <row r="223" spans="20:22">
      <c r="T223">
        <v>223</v>
      </c>
      <c r="V223">
        <f t="shared" si="5"/>
        <v>0</v>
      </c>
    </row>
    <row r="224" spans="20:22">
      <c r="T224">
        <v>224</v>
      </c>
      <c r="V224">
        <f t="shared" si="5"/>
        <v>0</v>
      </c>
    </row>
    <row r="225" spans="20:22">
      <c r="T225">
        <v>225</v>
      </c>
      <c r="V225">
        <f t="shared" si="5"/>
        <v>0</v>
      </c>
    </row>
    <row r="226" spans="20:22">
      <c r="T226">
        <v>226</v>
      </c>
      <c r="V226">
        <f t="shared" si="5"/>
        <v>0</v>
      </c>
    </row>
    <row r="227" spans="20:22">
      <c r="T227">
        <v>227</v>
      </c>
      <c r="V227">
        <f t="shared" si="5"/>
        <v>0</v>
      </c>
    </row>
    <row r="228" spans="20:22">
      <c r="T228">
        <v>228</v>
      </c>
      <c r="V228">
        <f t="shared" si="5"/>
        <v>0</v>
      </c>
    </row>
    <row r="229" spans="20:22">
      <c r="T229">
        <v>229</v>
      </c>
      <c r="V229">
        <f t="shared" si="5"/>
        <v>0</v>
      </c>
    </row>
    <row r="230" spans="20:22">
      <c r="T230">
        <v>230</v>
      </c>
      <c r="V230">
        <f t="shared" si="5"/>
        <v>0</v>
      </c>
    </row>
    <row r="231" spans="20:22">
      <c r="T231">
        <v>231</v>
      </c>
      <c r="V231">
        <f t="shared" si="5"/>
        <v>0</v>
      </c>
    </row>
    <row r="232" spans="20:22">
      <c r="T232">
        <v>232</v>
      </c>
      <c r="V232">
        <f t="shared" si="5"/>
        <v>0</v>
      </c>
    </row>
    <row r="233" spans="20:22">
      <c r="T233">
        <v>233</v>
      </c>
      <c r="V233">
        <f t="shared" si="5"/>
        <v>0</v>
      </c>
    </row>
    <row r="234" spans="20:22">
      <c r="T234">
        <v>234</v>
      </c>
      <c r="V234">
        <f t="shared" si="5"/>
        <v>0</v>
      </c>
    </row>
    <row r="235" spans="20:22">
      <c r="T235">
        <v>235</v>
      </c>
      <c r="V235">
        <f t="shared" si="5"/>
        <v>0</v>
      </c>
    </row>
    <row r="236" spans="20:22">
      <c r="T236">
        <v>236</v>
      </c>
      <c r="V236">
        <f t="shared" si="5"/>
        <v>0</v>
      </c>
    </row>
    <row r="237" spans="20:22">
      <c r="T237">
        <v>237</v>
      </c>
      <c r="V237">
        <f t="shared" si="5"/>
        <v>0</v>
      </c>
    </row>
    <row r="238" spans="20:22">
      <c r="T238">
        <v>238</v>
      </c>
      <c r="V238">
        <f t="shared" si="5"/>
        <v>0</v>
      </c>
    </row>
    <row r="239" spans="20:22">
      <c r="T239">
        <v>239</v>
      </c>
      <c r="V239">
        <f t="shared" si="5"/>
        <v>0</v>
      </c>
    </row>
    <row r="240" spans="20:22">
      <c r="T240">
        <v>240</v>
      </c>
      <c r="V240">
        <f t="shared" si="5"/>
        <v>0</v>
      </c>
    </row>
    <row r="241" spans="20:22">
      <c r="T241">
        <v>241</v>
      </c>
      <c r="V241">
        <f t="shared" si="5"/>
        <v>0</v>
      </c>
    </row>
    <row r="242" spans="20:22">
      <c r="T242">
        <v>242</v>
      </c>
      <c r="V242">
        <f t="shared" si="5"/>
        <v>0</v>
      </c>
    </row>
    <row r="243" spans="20:22">
      <c r="T243">
        <v>243</v>
      </c>
      <c r="V243">
        <f t="shared" si="5"/>
        <v>0</v>
      </c>
    </row>
    <row r="244" spans="20:22">
      <c r="T244">
        <v>244</v>
      </c>
      <c r="V244">
        <f t="shared" si="5"/>
        <v>0</v>
      </c>
    </row>
    <row r="245" spans="20:22">
      <c r="T245">
        <v>245</v>
      </c>
      <c r="V245">
        <f t="shared" si="5"/>
        <v>0</v>
      </c>
    </row>
    <row r="246" spans="20:22">
      <c r="T246">
        <v>246</v>
      </c>
      <c r="V246">
        <f t="shared" si="5"/>
        <v>0</v>
      </c>
    </row>
    <row r="247" spans="20:22">
      <c r="T247">
        <v>247</v>
      </c>
      <c r="V247">
        <f t="shared" si="5"/>
        <v>0</v>
      </c>
    </row>
    <row r="248" spans="20:22">
      <c r="T248">
        <v>248</v>
      </c>
      <c r="V248">
        <f t="shared" si="5"/>
        <v>0</v>
      </c>
    </row>
    <row r="249" spans="20:22">
      <c r="T249">
        <v>249</v>
      </c>
      <c r="V249">
        <f t="shared" si="5"/>
        <v>0</v>
      </c>
    </row>
    <row r="250" spans="20:22">
      <c r="T250">
        <v>250</v>
      </c>
      <c r="V250">
        <f t="shared" si="5"/>
        <v>0</v>
      </c>
    </row>
    <row r="251" spans="20:22">
      <c r="T251">
        <v>251</v>
      </c>
      <c r="V251">
        <f t="shared" si="5"/>
        <v>0</v>
      </c>
    </row>
    <row r="252" spans="20:22">
      <c r="T252">
        <v>252</v>
      </c>
      <c r="V252">
        <f t="shared" si="5"/>
        <v>0</v>
      </c>
    </row>
    <row r="253" spans="20:22">
      <c r="T253">
        <v>253</v>
      </c>
      <c r="V253">
        <f t="shared" si="5"/>
        <v>0</v>
      </c>
    </row>
    <row r="254" spans="20:22">
      <c r="T254">
        <v>254</v>
      </c>
      <c r="V254">
        <f t="shared" si="5"/>
        <v>0</v>
      </c>
    </row>
    <row r="255" spans="20:22">
      <c r="T255">
        <v>255</v>
      </c>
      <c r="V255">
        <f t="shared" si="5"/>
        <v>0</v>
      </c>
    </row>
    <row r="256" spans="20:22">
      <c r="T256">
        <v>256</v>
      </c>
      <c r="V256">
        <f t="shared" si="5"/>
        <v>0</v>
      </c>
    </row>
    <row r="257" spans="20:22">
      <c r="T257">
        <v>257</v>
      </c>
      <c r="V257">
        <f t="shared" si="5"/>
        <v>0</v>
      </c>
    </row>
    <row r="258" spans="20:22">
      <c r="T258">
        <v>258</v>
      </c>
      <c r="V258">
        <f t="shared" ref="V258:V321" si="6">U258*0.036</f>
        <v>0</v>
      </c>
    </row>
    <row r="259" spans="20:22">
      <c r="T259">
        <v>259</v>
      </c>
      <c r="V259">
        <f t="shared" si="6"/>
        <v>0</v>
      </c>
    </row>
    <row r="260" spans="20:22">
      <c r="T260">
        <v>260</v>
      </c>
      <c r="V260">
        <f t="shared" si="6"/>
        <v>0</v>
      </c>
    </row>
    <row r="261" spans="20:22">
      <c r="T261">
        <v>261</v>
      </c>
      <c r="V261">
        <f t="shared" si="6"/>
        <v>0</v>
      </c>
    </row>
    <row r="262" spans="20:22">
      <c r="T262">
        <v>262</v>
      </c>
      <c r="V262">
        <f t="shared" si="6"/>
        <v>0</v>
      </c>
    </row>
    <row r="263" spans="20:22">
      <c r="T263">
        <v>263</v>
      </c>
      <c r="V263">
        <f t="shared" si="6"/>
        <v>0</v>
      </c>
    </row>
    <row r="264" spans="20:22">
      <c r="T264">
        <v>264</v>
      </c>
      <c r="V264">
        <f t="shared" si="6"/>
        <v>0</v>
      </c>
    </row>
    <row r="265" spans="20:22">
      <c r="T265">
        <v>265</v>
      </c>
      <c r="V265">
        <f t="shared" si="6"/>
        <v>0</v>
      </c>
    </row>
    <row r="266" spans="20:22">
      <c r="T266">
        <v>266</v>
      </c>
      <c r="V266">
        <f t="shared" si="6"/>
        <v>0</v>
      </c>
    </row>
    <row r="267" spans="20:22">
      <c r="T267">
        <v>267</v>
      </c>
      <c r="V267">
        <f t="shared" si="6"/>
        <v>0</v>
      </c>
    </row>
    <row r="268" spans="20:22">
      <c r="T268">
        <v>268</v>
      </c>
      <c r="V268">
        <f t="shared" si="6"/>
        <v>0</v>
      </c>
    </row>
    <row r="269" spans="20:22">
      <c r="T269">
        <v>269</v>
      </c>
      <c r="V269">
        <f t="shared" si="6"/>
        <v>0</v>
      </c>
    </row>
    <row r="270" spans="20:22">
      <c r="T270">
        <v>270</v>
      </c>
      <c r="V270">
        <f t="shared" si="6"/>
        <v>0</v>
      </c>
    </row>
    <row r="271" spans="20:22">
      <c r="T271">
        <v>271</v>
      </c>
      <c r="V271">
        <f t="shared" si="6"/>
        <v>0</v>
      </c>
    </row>
    <row r="272" spans="20:22">
      <c r="T272">
        <v>272</v>
      </c>
      <c r="V272">
        <f t="shared" si="6"/>
        <v>0</v>
      </c>
    </row>
    <row r="273" spans="20:22">
      <c r="T273">
        <v>273</v>
      </c>
      <c r="V273">
        <f t="shared" si="6"/>
        <v>0</v>
      </c>
    </row>
    <row r="274" spans="20:22">
      <c r="T274">
        <v>274</v>
      </c>
      <c r="V274">
        <f t="shared" si="6"/>
        <v>0</v>
      </c>
    </row>
    <row r="275" spans="20:22">
      <c r="T275">
        <v>275</v>
      </c>
      <c r="V275">
        <f t="shared" si="6"/>
        <v>0</v>
      </c>
    </row>
    <row r="276" spans="20:22">
      <c r="T276">
        <v>276</v>
      </c>
      <c r="V276">
        <f t="shared" si="6"/>
        <v>0</v>
      </c>
    </row>
    <row r="277" spans="20:22">
      <c r="T277">
        <v>277</v>
      </c>
      <c r="V277">
        <f t="shared" si="6"/>
        <v>0</v>
      </c>
    </row>
    <row r="278" spans="20:22">
      <c r="T278">
        <v>278</v>
      </c>
      <c r="V278">
        <f t="shared" si="6"/>
        <v>0</v>
      </c>
    </row>
    <row r="279" spans="20:22">
      <c r="T279">
        <v>279</v>
      </c>
      <c r="V279">
        <f t="shared" si="6"/>
        <v>0</v>
      </c>
    </row>
    <row r="280" spans="20:22">
      <c r="T280">
        <v>280</v>
      </c>
      <c r="V280">
        <f t="shared" si="6"/>
        <v>0</v>
      </c>
    </row>
    <row r="281" spans="20:22">
      <c r="T281">
        <v>281</v>
      </c>
      <c r="V281">
        <f t="shared" si="6"/>
        <v>0</v>
      </c>
    </row>
    <row r="282" spans="20:22">
      <c r="T282">
        <v>282</v>
      </c>
      <c r="V282">
        <f t="shared" si="6"/>
        <v>0</v>
      </c>
    </row>
    <row r="283" spans="20:22">
      <c r="T283">
        <v>283</v>
      </c>
      <c r="V283">
        <f t="shared" si="6"/>
        <v>0</v>
      </c>
    </row>
    <row r="284" spans="20:22">
      <c r="T284">
        <v>284</v>
      </c>
      <c r="V284">
        <f t="shared" si="6"/>
        <v>0</v>
      </c>
    </row>
    <row r="285" spans="20:22">
      <c r="T285">
        <v>285</v>
      </c>
      <c r="V285">
        <f t="shared" si="6"/>
        <v>0</v>
      </c>
    </row>
    <row r="286" spans="20:22">
      <c r="T286">
        <v>286</v>
      </c>
      <c r="V286">
        <f t="shared" si="6"/>
        <v>0</v>
      </c>
    </row>
    <row r="287" spans="20:22">
      <c r="T287">
        <v>287</v>
      </c>
      <c r="V287">
        <f t="shared" si="6"/>
        <v>0</v>
      </c>
    </row>
    <row r="288" spans="20:22">
      <c r="T288">
        <v>288</v>
      </c>
      <c r="V288">
        <f t="shared" si="6"/>
        <v>0</v>
      </c>
    </row>
    <row r="289" spans="20:22">
      <c r="T289">
        <v>289</v>
      </c>
      <c r="V289">
        <f t="shared" si="6"/>
        <v>0</v>
      </c>
    </row>
    <row r="290" spans="20:22">
      <c r="T290">
        <v>290</v>
      </c>
      <c r="V290">
        <f t="shared" si="6"/>
        <v>0</v>
      </c>
    </row>
    <row r="291" spans="20:22">
      <c r="T291">
        <v>291</v>
      </c>
      <c r="V291">
        <f t="shared" si="6"/>
        <v>0</v>
      </c>
    </row>
    <row r="292" spans="20:22">
      <c r="T292">
        <v>292</v>
      </c>
      <c r="V292">
        <f t="shared" si="6"/>
        <v>0</v>
      </c>
    </row>
    <row r="293" spans="20:22">
      <c r="T293">
        <v>293</v>
      </c>
      <c r="V293">
        <f t="shared" si="6"/>
        <v>0</v>
      </c>
    </row>
    <row r="294" spans="20:22">
      <c r="T294">
        <v>294</v>
      </c>
      <c r="V294">
        <f t="shared" si="6"/>
        <v>0</v>
      </c>
    </row>
    <row r="295" spans="20:22">
      <c r="T295">
        <v>295</v>
      </c>
      <c r="V295">
        <f t="shared" si="6"/>
        <v>0</v>
      </c>
    </row>
    <row r="296" spans="20:22">
      <c r="T296">
        <v>296</v>
      </c>
      <c r="V296">
        <f t="shared" si="6"/>
        <v>0</v>
      </c>
    </row>
    <row r="297" spans="20:22">
      <c r="T297">
        <v>297</v>
      </c>
      <c r="V297">
        <f t="shared" si="6"/>
        <v>0</v>
      </c>
    </row>
    <row r="298" spans="20:22">
      <c r="T298">
        <v>298</v>
      </c>
      <c r="V298">
        <f t="shared" si="6"/>
        <v>0</v>
      </c>
    </row>
    <row r="299" spans="20:22">
      <c r="T299">
        <v>299</v>
      </c>
      <c r="V299">
        <f t="shared" si="6"/>
        <v>0</v>
      </c>
    </row>
    <row r="300" spans="20:22">
      <c r="T300">
        <v>300</v>
      </c>
      <c r="V300">
        <f t="shared" si="6"/>
        <v>0</v>
      </c>
    </row>
    <row r="301" spans="20:22">
      <c r="T301">
        <v>301</v>
      </c>
      <c r="V301">
        <f t="shared" si="6"/>
        <v>0</v>
      </c>
    </row>
    <row r="302" spans="20:22">
      <c r="T302">
        <v>302</v>
      </c>
      <c r="V302">
        <f t="shared" si="6"/>
        <v>0</v>
      </c>
    </row>
    <row r="303" spans="20:22">
      <c r="T303">
        <v>303</v>
      </c>
      <c r="V303">
        <f t="shared" si="6"/>
        <v>0</v>
      </c>
    </row>
    <row r="304" spans="20:22">
      <c r="T304">
        <v>304</v>
      </c>
      <c r="V304">
        <f t="shared" si="6"/>
        <v>0</v>
      </c>
    </row>
    <row r="305" spans="20:22">
      <c r="T305">
        <v>305</v>
      </c>
      <c r="V305">
        <f t="shared" si="6"/>
        <v>0</v>
      </c>
    </row>
    <row r="306" spans="20:22">
      <c r="T306">
        <v>306</v>
      </c>
      <c r="V306">
        <f t="shared" si="6"/>
        <v>0</v>
      </c>
    </row>
    <row r="307" spans="20:22">
      <c r="T307">
        <v>307</v>
      </c>
      <c r="V307">
        <f t="shared" si="6"/>
        <v>0</v>
      </c>
    </row>
    <row r="308" spans="20:22">
      <c r="T308">
        <v>308</v>
      </c>
      <c r="V308">
        <f t="shared" si="6"/>
        <v>0</v>
      </c>
    </row>
    <row r="309" spans="20:22">
      <c r="T309">
        <v>309</v>
      </c>
      <c r="V309">
        <f t="shared" si="6"/>
        <v>0</v>
      </c>
    </row>
    <row r="310" spans="20:22">
      <c r="T310">
        <v>310</v>
      </c>
      <c r="V310">
        <f t="shared" si="6"/>
        <v>0</v>
      </c>
    </row>
    <row r="311" spans="20:22">
      <c r="T311">
        <v>311</v>
      </c>
      <c r="V311">
        <f t="shared" si="6"/>
        <v>0</v>
      </c>
    </row>
    <row r="312" spans="20:22">
      <c r="T312">
        <v>312</v>
      </c>
      <c r="V312">
        <f t="shared" si="6"/>
        <v>0</v>
      </c>
    </row>
    <row r="313" spans="20:22">
      <c r="T313">
        <v>313</v>
      </c>
      <c r="V313">
        <f t="shared" si="6"/>
        <v>0</v>
      </c>
    </row>
    <row r="314" spans="20:22">
      <c r="T314">
        <v>314</v>
      </c>
      <c r="V314">
        <f t="shared" si="6"/>
        <v>0</v>
      </c>
    </row>
    <row r="315" spans="20:22">
      <c r="T315">
        <v>315</v>
      </c>
      <c r="V315">
        <f t="shared" si="6"/>
        <v>0</v>
      </c>
    </row>
    <row r="316" spans="20:22">
      <c r="T316">
        <v>316</v>
      </c>
      <c r="V316">
        <f t="shared" si="6"/>
        <v>0</v>
      </c>
    </row>
    <row r="317" spans="20:22">
      <c r="T317">
        <v>317</v>
      </c>
      <c r="V317">
        <f t="shared" si="6"/>
        <v>0</v>
      </c>
    </row>
    <row r="318" spans="20:22">
      <c r="T318">
        <v>318</v>
      </c>
      <c r="V318">
        <f t="shared" si="6"/>
        <v>0</v>
      </c>
    </row>
    <row r="319" spans="20:22">
      <c r="T319">
        <v>319</v>
      </c>
      <c r="V319">
        <f t="shared" si="6"/>
        <v>0</v>
      </c>
    </row>
    <row r="320" spans="20:22">
      <c r="T320">
        <v>320</v>
      </c>
      <c r="V320">
        <f t="shared" si="6"/>
        <v>0</v>
      </c>
    </row>
    <row r="321" spans="20:22">
      <c r="T321">
        <v>321</v>
      </c>
      <c r="V321">
        <f t="shared" si="6"/>
        <v>0</v>
      </c>
    </row>
    <row r="322" spans="20:22">
      <c r="T322">
        <v>322</v>
      </c>
      <c r="V322">
        <f t="shared" ref="V322:V385" si="7">U322*0.036</f>
        <v>0</v>
      </c>
    </row>
    <row r="323" spans="20:22">
      <c r="T323">
        <v>323</v>
      </c>
      <c r="V323">
        <f t="shared" si="7"/>
        <v>0</v>
      </c>
    </row>
    <row r="324" spans="20:22">
      <c r="T324">
        <v>324</v>
      </c>
      <c r="V324">
        <f t="shared" si="7"/>
        <v>0</v>
      </c>
    </row>
    <row r="325" spans="20:22">
      <c r="T325">
        <v>325</v>
      </c>
      <c r="V325">
        <f t="shared" si="7"/>
        <v>0</v>
      </c>
    </row>
    <row r="326" spans="20:22">
      <c r="T326">
        <v>326</v>
      </c>
      <c r="V326">
        <f t="shared" si="7"/>
        <v>0</v>
      </c>
    </row>
    <row r="327" spans="20:22">
      <c r="T327">
        <v>327</v>
      </c>
      <c r="V327">
        <f t="shared" si="7"/>
        <v>0</v>
      </c>
    </row>
    <row r="328" spans="20:22">
      <c r="T328">
        <v>328</v>
      </c>
      <c r="V328">
        <f t="shared" si="7"/>
        <v>0</v>
      </c>
    </row>
    <row r="329" spans="20:22">
      <c r="T329">
        <v>329</v>
      </c>
      <c r="V329">
        <f t="shared" si="7"/>
        <v>0</v>
      </c>
    </row>
    <row r="330" spans="20:22">
      <c r="T330">
        <v>330</v>
      </c>
      <c r="V330">
        <f t="shared" si="7"/>
        <v>0</v>
      </c>
    </row>
    <row r="331" spans="20:22">
      <c r="T331">
        <v>331</v>
      </c>
      <c r="V331">
        <f t="shared" si="7"/>
        <v>0</v>
      </c>
    </row>
    <row r="332" spans="20:22">
      <c r="T332">
        <v>332</v>
      </c>
      <c r="V332">
        <f t="shared" si="7"/>
        <v>0</v>
      </c>
    </row>
    <row r="333" spans="20:22">
      <c r="T333">
        <v>333</v>
      </c>
      <c r="V333">
        <f t="shared" si="7"/>
        <v>0</v>
      </c>
    </row>
    <row r="334" spans="20:22">
      <c r="T334">
        <v>334</v>
      </c>
      <c r="V334">
        <f t="shared" si="7"/>
        <v>0</v>
      </c>
    </row>
    <row r="335" spans="20:22">
      <c r="T335">
        <v>335</v>
      </c>
      <c r="V335">
        <f t="shared" si="7"/>
        <v>0</v>
      </c>
    </row>
    <row r="336" spans="20:22">
      <c r="T336">
        <v>336</v>
      </c>
      <c r="V336">
        <f t="shared" si="7"/>
        <v>0</v>
      </c>
    </row>
    <row r="337" spans="20:22">
      <c r="T337">
        <v>337</v>
      </c>
      <c r="V337">
        <f t="shared" si="7"/>
        <v>0</v>
      </c>
    </row>
    <row r="338" spans="20:22">
      <c r="T338">
        <v>338</v>
      </c>
      <c r="V338">
        <f t="shared" si="7"/>
        <v>0</v>
      </c>
    </row>
    <row r="339" spans="20:22">
      <c r="T339">
        <v>339</v>
      </c>
      <c r="V339">
        <f t="shared" si="7"/>
        <v>0</v>
      </c>
    </row>
    <row r="340" spans="20:22">
      <c r="T340">
        <v>340</v>
      </c>
      <c r="V340">
        <f t="shared" si="7"/>
        <v>0</v>
      </c>
    </row>
    <row r="341" spans="20:22">
      <c r="T341">
        <v>341</v>
      </c>
      <c r="V341">
        <f t="shared" si="7"/>
        <v>0</v>
      </c>
    </row>
    <row r="342" spans="20:22">
      <c r="T342">
        <v>342</v>
      </c>
      <c r="V342">
        <f t="shared" si="7"/>
        <v>0</v>
      </c>
    </row>
    <row r="343" spans="20:22">
      <c r="T343">
        <v>343</v>
      </c>
      <c r="V343">
        <f t="shared" si="7"/>
        <v>0</v>
      </c>
    </row>
    <row r="344" spans="20:22">
      <c r="T344">
        <v>344</v>
      </c>
      <c r="V344">
        <f t="shared" si="7"/>
        <v>0</v>
      </c>
    </row>
    <row r="345" spans="20:22">
      <c r="T345">
        <v>345</v>
      </c>
      <c r="V345">
        <f t="shared" si="7"/>
        <v>0</v>
      </c>
    </row>
    <row r="346" spans="20:22">
      <c r="T346">
        <v>346</v>
      </c>
      <c r="V346">
        <f t="shared" si="7"/>
        <v>0</v>
      </c>
    </row>
    <row r="347" spans="20:22">
      <c r="T347">
        <v>347</v>
      </c>
      <c r="V347">
        <f t="shared" si="7"/>
        <v>0</v>
      </c>
    </row>
    <row r="348" spans="20:22">
      <c r="T348">
        <v>348</v>
      </c>
      <c r="V348">
        <f t="shared" si="7"/>
        <v>0</v>
      </c>
    </row>
    <row r="349" spans="20:22">
      <c r="T349">
        <v>349</v>
      </c>
      <c r="V349">
        <f t="shared" si="7"/>
        <v>0</v>
      </c>
    </row>
    <row r="350" spans="20:22">
      <c r="T350">
        <v>350</v>
      </c>
      <c r="V350">
        <f t="shared" si="7"/>
        <v>0</v>
      </c>
    </row>
    <row r="351" spans="20:22">
      <c r="T351">
        <v>351</v>
      </c>
      <c r="V351">
        <f t="shared" si="7"/>
        <v>0</v>
      </c>
    </row>
    <row r="352" spans="20:22">
      <c r="T352">
        <v>352</v>
      </c>
      <c r="V352">
        <f t="shared" si="7"/>
        <v>0</v>
      </c>
    </row>
    <row r="353" spans="20:22">
      <c r="T353">
        <v>353</v>
      </c>
      <c r="V353">
        <f t="shared" si="7"/>
        <v>0</v>
      </c>
    </row>
    <row r="354" spans="20:22">
      <c r="T354">
        <v>354</v>
      </c>
      <c r="V354">
        <f t="shared" si="7"/>
        <v>0</v>
      </c>
    </row>
    <row r="355" spans="20:22">
      <c r="T355">
        <v>355</v>
      </c>
      <c r="V355">
        <f t="shared" si="7"/>
        <v>0</v>
      </c>
    </row>
    <row r="356" spans="20:22">
      <c r="T356">
        <v>356</v>
      </c>
      <c r="V356">
        <f t="shared" si="7"/>
        <v>0</v>
      </c>
    </row>
    <row r="357" spans="20:22">
      <c r="T357">
        <v>357</v>
      </c>
      <c r="V357">
        <f t="shared" si="7"/>
        <v>0</v>
      </c>
    </row>
    <row r="358" spans="20:22">
      <c r="T358">
        <v>358</v>
      </c>
      <c r="V358">
        <f t="shared" si="7"/>
        <v>0</v>
      </c>
    </row>
    <row r="359" spans="20:22">
      <c r="T359">
        <v>359</v>
      </c>
      <c r="V359">
        <f t="shared" si="7"/>
        <v>0</v>
      </c>
    </row>
    <row r="360" spans="20:22">
      <c r="T360">
        <v>360</v>
      </c>
      <c r="V360">
        <f t="shared" si="7"/>
        <v>0</v>
      </c>
    </row>
    <row r="361" spans="20:22">
      <c r="T361">
        <v>361</v>
      </c>
      <c r="V361">
        <f t="shared" si="7"/>
        <v>0</v>
      </c>
    </row>
    <row r="362" spans="20:22">
      <c r="T362">
        <v>362</v>
      </c>
      <c r="V362">
        <f t="shared" si="7"/>
        <v>0</v>
      </c>
    </row>
    <row r="363" spans="20:22">
      <c r="T363">
        <v>363</v>
      </c>
      <c r="V363">
        <f t="shared" si="7"/>
        <v>0</v>
      </c>
    </row>
    <row r="364" spans="20:22">
      <c r="T364">
        <v>364</v>
      </c>
      <c r="V364">
        <f t="shared" si="7"/>
        <v>0</v>
      </c>
    </row>
    <row r="365" spans="20:22">
      <c r="T365">
        <v>365</v>
      </c>
      <c r="V365">
        <f t="shared" si="7"/>
        <v>0</v>
      </c>
    </row>
    <row r="366" spans="20:22">
      <c r="T366">
        <v>366</v>
      </c>
      <c r="V366">
        <f t="shared" si="7"/>
        <v>0</v>
      </c>
    </row>
    <row r="367" spans="20:22">
      <c r="T367">
        <v>367</v>
      </c>
      <c r="V367">
        <f t="shared" si="7"/>
        <v>0</v>
      </c>
    </row>
    <row r="368" spans="20:22">
      <c r="T368">
        <v>368</v>
      </c>
      <c r="V368">
        <f t="shared" si="7"/>
        <v>0</v>
      </c>
    </row>
    <row r="369" spans="20:22">
      <c r="T369">
        <v>369</v>
      </c>
      <c r="V369">
        <f t="shared" si="7"/>
        <v>0</v>
      </c>
    </row>
    <row r="370" spans="20:22">
      <c r="T370">
        <v>370</v>
      </c>
      <c r="V370">
        <f t="shared" si="7"/>
        <v>0</v>
      </c>
    </row>
    <row r="371" spans="20:22">
      <c r="T371">
        <v>371</v>
      </c>
      <c r="V371">
        <f t="shared" si="7"/>
        <v>0</v>
      </c>
    </row>
    <row r="372" spans="20:22">
      <c r="T372">
        <v>372</v>
      </c>
      <c r="V372">
        <f t="shared" si="7"/>
        <v>0</v>
      </c>
    </row>
    <row r="373" spans="20:22">
      <c r="T373">
        <v>373</v>
      </c>
      <c r="V373">
        <f t="shared" si="7"/>
        <v>0</v>
      </c>
    </row>
    <row r="374" spans="20:22">
      <c r="T374">
        <v>374</v>
      </c>
      <c r="V374">
        <f t="shared" si="7"/>
        <v>0</v>
      </c>
    </row>
    <row r="375" spans="20:22">
      <c r="T375">
        <v>375</v>
      </c>
      <c r="V375">
        <f t="shared" si="7"/>
        <v>0</v>
      </c>
    </row>
    <row r="376" spans="20:22">
      <c r="T376">
        <v>376</v>
      </c>
      <c r="V376">
        <f t="shared" si="7"/>
        <v>0</v>
      </c>
    </row>
    <row r="377" spans="20:22">
      <c r="T377">
        <v>377</v>
      </c>
      <c r="V377">
        <f t="shared" si="7"/>
        <v>0</v>
      </c>
    </row>
    <row r="378" spans="20:22">
      <c r="T378">
        <v>378</v>
      </c>
      <c r="V378">
        <f t="shared" si="7"/>
        <v>0</v>
      </c>
    </row>
    <row r="379" spans="20:22">
      <c r="T379">
        <v>379</v>
      </c>
      <c r="V379">
        <f t="shared" si="7"/>
        <v>0</v>
      </c>
    </row>
    <row r="380" spans="20:22">
      <c r="T380">
        <v>380</v>
      </c>
      <c r="V380">
        <f t="shared" si="7"/>
        <v>0</v>
      </c>
    </row>
    <row r="381" spans="20:22">
      <c r="T381">
        <v>381</v>
      </c>
      <c r="V381">
        <f t="shared" si="7"/>
        <v>0</v>
      </c>
    </row>
    <row r="382" spans="20:22">
      <c r="T382">
        <v>382</v>
      </c>
      <c r="V382">
        <f t="shared" si="7"/>
        <v>0</v>
      </c>
    </row>
    <row r="383" spans="20:22">
      <c r="T383">
        <v>383</v>
      </c>
      <c r="V383">
        <f t="shared" si="7"/>
        <v>0</v>
      </c>
    </row>
    <row r="384" spans="20:22">
      <c r="T384">
        <v>384</v>
      </c>
      <c r="V384">
        <f t="shared" si="7"/>
        <v>0</v>
      </c>
    </row>
    <row r="385" spans="20:22">
      <c r="T385">
        <v>385</v>
      </c>
      <c r="V385">
        <f t="shared" si="7"/>
        <v>0</v>
      </c>
    </row>
    <row r="386" spans="20:22">
      <c r="T386">
        <v>386</v>
      </c>
      <c r="V386">
        <f t="shared" ref="V386:V449" si="8">U386*0.036</f>
        <v>0</v>
      </c>
    </row>
    <row r="387" spans="20:22">
      <c r="T387">
        <v>387</v>
      </c>
      <c r="V387">
        <f t="shared" si="8"/>
        <v>0</v>
      </c>
    </row>
    <row r="388" spans="20:22">
      <c r="T388">
        <v>388</v>
      </c>
      <c r="V388">
        <f t="shared" si="8"/>
        <v>0</v>
      </c>
    </row>
    <row r="389" spans="20:22">
      <c r="T389">
        <v>389</v>
      </c>
      <c r="V389">
        <f t="shared" si="8"/>
        <v>0</v>
      </c>
    </row>
    <row r="390" spans="20:22">
      <c r="T390">
        <v>390</v>
      </c>
      <c r="V390">
        <f t="shared" si="8"/>
        <v>0</v>
      </c>
    </row>
    <row r="391" spans="20:22">
      <c r="T391">
        <v>391</v>
      </c>
      <c r="V391">
        <f t="shared" si="8"/>
        <v>0</v>
      </c>
    </row>
    <row r="392" spans="20:22">
      <c r="T392">
        <v>392</v>
      </c>
      <c r="V392">
        <f t="shared" si="8"/>
        <v>0</v>
      </c>
    </row>
    <row r="393" spans="20:22">
      <c r="T393">
        <v>393</v>
      </c>
      <c r="V393">
        <f t="shared" si="8"/>
        <v>0</v>
      </c>
    </row>
    <row r="394" spans="20:22">
      <c r="T394">
        <v>394</v>
      </c>
      <c r="V394">
        <f t="shared" si="8"/>
        <v>0</v>
      </c>
    </row>
    <row r="395" spans="20:22">
      <c r="T395">
        <v>395</v>
      </c>
      <c r="V395">
        <f t="shared" si="8"/>
        <v>0</v>
      </c>
    </row>
    <row r="396" spans="20:22">
      <c r="T396">
        <v>396</v>
      </c>
      <c r="V396">
        <f t="shared" si="8"/>
        <v>0</v>
      </c>
    </row>
    <row r="397" spans="20:22">
      <c r="T397">
        <v>397</v>
      </c>
      <c r="V397">
        <f t="shared" si="8"/>
        <v>0</v>
      </c>
    </row>
    <row r="398" spans="20:22">
      <c r="T398">
        <v>398</v>
      </c>
      <c r="V398">
        <f t="shared" si="8"/>
        <v>0</v>
      </c>
    </row>
    <row r="399" spans="20:22">
      <c r="T399">
        <v>399</v>
      </c>
      <c r="V399">
        <f t="shared" si="8"/>
        <v>0</v>
      </c>
    </row>
    <row r="400" spans="20:22">
      <c r="T400">
        <v>400</v>
      </c>
      <c r="V400">
        <f t="shared" si="8"/>
        <v>0</v>
      </c>
    </row>
    <row r="401" spans="20:22">
      <c r="T401">
        <v>401</v>
      </c>
      <c r="V401">
        <f t="shared" si="8"/>
        <v>0</v>
      </c>
    </row>
    <row r="402" spans="20:22">
      <c r="T402">
        <v>402</v>
      </c>
      <c r="V402">
        <f t="shared" si="8"/>
        <v>0</v>
      </c>
    </row>
    <row r="403" spans="20:22">
      <c r="T403">
        <v>403</v>
      </c>
      <c r="V403">
        <f t="shared" si="8"/>
        <v>0</v>
      </c>
    </row>
    <row r="404" spans="20:22">
      <c r="T404">
        <v>404</v>
      </c>
      <c r="V404">
        <f t="shared" si="8"/>
        <v>0</v>
      </c>
    </row>
    <row r="405" spans="20:22">
      <c r="T405">
        <v>405</v>
      </c>
      <c r="V405">
        <f t="shared" si="8"/>
        <v>0</v>
      </c>
    </row>
    <row r="406" spans="20:22">
      <c r="T406">
        <v>406</v>
      </c>
      <c r="V406">
        <f t="shared" si="8"/>
        <v>0</v>
      </c>
    </row>
    <row r="407" spans="20:22">
      <c r="T407">
        <v>407</v>
      </c>
      <c r="V407">
        <f t="shared" si="8"/>
        <v>0</v>
      </c>
    </row>
    <row r="408" spans="20:22">
      <c r="T408">
        <v>408</v>
      </c>
      <c r="V408">
        <f t="shared" si="8"/>
        <v>0</v>
      </c>
    </row>
    <row r="409" spans="20:22">
      <c r="T409">
        <v>409</v>
      </c>
      <c r="V409">
        <f t="shared" si="8"/>
        <v>0</v>
      </c>
    </row>
    <row r="410" spans="20:22">
      <c r="T410">
        <v>410</v>
      </c>
      <c r="V410">
        <f t="shared" si="8"/>
        <v>0</v>
      </c>
    </row>
    <row r="411" spans="20:22">
      <c r="T411">
        <v>411</v>
      </c>
      <c r="V411">
        <f t="shared" si="8"/>
        <v>0</v>
      </c>
    </row>
    <row r="412" spans="20:22">
      <c r="T412">
        <v>412</v>
      </c>
      <c r="V412">
        <f t="shared" si="8"/>
        <v>0</v>
      </c>
    </row>
    <row r="413" spans="20:22">
      <c r="T413">
        <v>413</v>
      </c>
      <c r="V413">
        <f t="shared" si="8"/>
        <v>0</v>
      </c>
    </row>
    <row r="414" spans="20:22">
      <c r="T414">
        <v>414</v>
      </c>
      <c r="V414">
        <f t="shared" si="8"/>
        <v>0</v>
      </c>
    </row>
    <row r="415" spans="20:22">
      <c r="T415">
        <v>415</v>
      </c>
      <c r="V415">
        <f t="shared" si="8"/>
        <v>0</v>
      </c>
    </row>
    <row r="416" spans="20:22">
      <c r="T416">
        <v>416</v>
      </c>
      <c r="V416">
        <f t="shared" si="8"/>
        <v>0</v>
      </c>
    </row>
    <row r="417" spans="20:22">
      <c r="T417">
        <v>417</v>
      </c>
      <c r="V417">
        <f t="shared" si="8"/>
        <v>0</v>
      </c>
    </row>
    <row r="418" spans="20:22">
      <c r="T418">
        <v>418</v>
      </c>
      <c r="V418">
        <f t="shared" si="8"/>
        <v>0</v>
      </c>
    </row>
    <row r="419" spans="20:22">
      <c r="T419">
        <v>419</v>
      </c>
      <c r="V419">
        <f t="shared" si="8"/>
        <v>0</v>
      </c>
    </row>
    <row r="420" spans="20:22">
      <c r="T420">
        <v>420</v>
      </c>
      <c r="V420">
        <f t="shared" si="8"/>
        <v>0</v>
      </c>
    </row>
    <row r="421" spans="20:22">
      <c r="T421">
        <v>421</v>
      </c>
      <c r="V421">
        <f t="shared" si="8"/>
        <v>0</v>
      </c>
    </row>
    <row r="422" spans="20:22">
      <c r="T422">
        <v>422</v>
      </c>
      <c r="V422">
        <f t="shared" si="8"/>
        <v>0</v>
      </c>
    </row>
    <row r="423" spans="20:22">
      <c r="T423">
        <v>423</v>
      </c>
      <c r="V423">
        <f t="shared" si="8"/>
        <v>0</v>
      </c>
    </row>
    <row r="424" spans="20:22">
      <c r="T424">
        <v>424</v>
      </c>
      <c r="V424">
        <f t="shared" si="8"/>
        <v>0</v>
      </c>
    </row>
    <row r="425" spans="20:22">
      <c r="T425">
        <v>425</v>
      </c>
      <c r="V425">
        <f t="shared" si="8"/>
        <v>0</v>
      </c>
    </row>
    <row r="426" spans="20:22">
      <c r="T426">
        <v>426</v>
      </c>
      <c r="V426">
        <f t="shared" si="8"/>
        <v>0</v>
      </c>
    </row>
    <row r="427" spans="20:22">
      <c r="T427">
        <v>427</v>
      </c>
      <c r="V427">
        <f t="shared" si="8"/>
        <v>0</v>
      </c>
    </row>
    <row r="428" spans="20:22">
      <c r="T428">
        <v>428</v>
      </c>
      <c r="V428">
        <f t="shared" si="8"/>
        <v>0</v>
      </c>
    </row>
    <row r="429" spans="20:22">
      <c r="T429">
        <v>429</v>
      </c>
      <c r="V429">
        <f t="shared" si="8"/>
        <v>0</v>
      </c>
    </row>
    <row r="430" spans="20:22">
      <c r="T430">
        <v>430</v>
      </c>
      <c r="V430">
        <f t="shared" si="8"/>
        <v>0</v>
      </c>
    </row>
    <row r="431" spans="20:22">
      <c r="T431">
        <v>431</v>
      </c>
      <c r="V431">
        <f t="shared" si="8"/>
        <v>0</v>
      </c>
    </row>
    <row r="432" spans="20:22">
      <c r="T432">
        <v>432</v>
      </c>
      <c r="V432">
        <f t="shared" si="8"/>
        <v>0</v>
      </c>
    </row>
    <row r="433" spans="20:22">
      <c r="T433">
        <v>433</v>
      </c>
      <c r="V433">
        <f t="shared" si="8"/>
        <v>0</v>
      </c>
    </row>
    <row r="434" spans="20:22">
      <c r="T434">
        <v>434</v>
      </c>
      <c r="V434">
        <f t="shared" si="8"/>
        <v>0</v>
      </c>
    </row>
    <row r="435" spans="20:22">
      <c r="T435">
        <v>435</v>
      </c>
      <c r="V435">
        <f t="shared" si="8"/>
        <v>0</v>
      </c>
    </row>
    <row r="436" spans="20:22">
      <c r="T436">
        <v>436</v>
      </c>
      <c r="V436">
        <f t="shared" si="8"/>
        <v>0</v>
      </c>
    </row>
    <row r="437" spans="20:22">
      <c r="T437">
        <v>437</v>
      </c>
      <c r="V437">
        <f t="shared" si="8"/>
        <v>0</v>
      </c>
    </row>
    <row r="438" spans="20:22">
      <c r="T438">
        <v>438</v>
      </c>
      <c r="V438">
        <f t="shared" si="8"/>
        <v>0</v>
      </c>
    </row>
    <row r="439" spans="20:22">
      <c r="T439">
        <v>439</v>
      </c>
      <c r="V439">
        <f t="shared" si="8"/>
        <v>0</v>
      </c>
    </row>
    <row r="440" spans="20:22">
      <c r="T440">
        <v>440</v>
      </c>
      <c r="V440">
        <f t="shared" si="8"/>
        <v>0</v>
      </c>
    </row>
    <row r="441" spans="20:22">
      <c r="T441">
        <v>441</v>
      </c>
      <c r="V441">
        <f t="shared" si="8"/>
        <v>0</v>
      </c>
    </row>
    <row r="442" spans="20:22">
      <c r="T442">
        <v>442</v>
      </c>
      <c r="V442">
        <f t="shared" si="8"/>
        <v>0</v>
      </c>
    </row>
    <row r="443" spans="20:22">
      <c r="T443">
        <v>443</v>
      </c>
      <c r="V443">
        <f t="shared" si="8"/>
        <v>0</v>
      </c>
    </row>
    <row r="444" spans="20:22">
      <c r="T444">
        <v>444</v>
      </c>
      <c r="V444">
        <f t="shared" si="8"/>
        <v>0</v>
      </c>
    </row>
    <row r="445" spans="20:22">
      <c r="T445">
        <v>445</v>
      </c>
      <c r="V445">
        <f t="shared" si="8"/>
        <v>0</v>
      </c>
    </row>
    <row r="446" spans="20:22">
      <c r="T446">
        <v>446</v>
      </c>
      <c r="V446">
        <f t="shared" si="8"/>
        <v>0</v>
      </c>
    </row>
    <row r="447" spans="20:22">
      <c r="T447">
        <v>447</v>
      </c>
      <c r="V447">
        <f t="shared" si="8"/>
        <v>0</v>
      </c>
    </row>
    <row r="448" spans="20:22">
      <c r="T448">
        <v>448</v>
      </c>
      <c r="V448">
        <f t="shared" si="8"/>
        <v>0</v>
      </c>
    </row>
    <row r="449" spans="20:22">
      <c r="T449">
        <v>449</v>
      </c>
      <c r="V449">
        <f t="shared" si="8"/>
        <v>0</v>
      </c>
    </row>
    <row r="450" spans="20:22">
      <c r="T450">
        <v>450</v>
      </c>
      <c r="V450">
        <f t="shared" ref="V450:V500" si="9">U450*0.036</f>
        <v>0</v>
      </c>
    </row>
    <row r="451" spans="20:22">
      <c r="T451">
        <v>451</v>
      </c>
      <c r="V451">
        <f t="shared" si="9"/>
        <v>0</v>
      </c>
    </row>
    <row r="452" spans="20:22">
      <c r="T452">
        <v>452</v>
      </c>
      <c r="V452">
        <f t="shared" si="9"/>
        <v>0</v>
      </c>
    </row>
    <row r="453" spans="20:22">
      <c r="T453">
        <v>453</v>
      </c>
      <c r="V453">
        <f t="shared" si="9"/>
        <v>0</v>
      </c>
    </row>
    <row r="454" spans="20:22">
      <c r="T454">
        <v>454</v>
      </c>
      <c r="V454">
        <f t="shared" si="9"/>
        <v>0</v>
      </c>
    </row>
    <row r="455" spans="20:22">
      <c r="T455">
        <v>455</v>
      </c>
      <c r="V455">
        <f t="shared" si="9"/>
        <v>0</v>
      </c>
    </row>
    <row r="456" spans="20:22">
      <c r="T456">
        <v>456</v>
      </c>
      <c r="V456">
        <f t="shared" si="9"/>
        <v>0</v>
      </c>
    </row>
    <row r="457" spans="20:22">
      <c r="T457">
        <v>457</v>
      </c>
      <c r="V457">
        <f t="shared" si="9"/>
        <v>0</v>
      </c>
    </row>
    <row r="458" spans="20:22">
      <c r="T458">
        <v>458</v>
      </c>
      <c r="V458">
        <f t="shared" si="9"/>
        <v>0</v>
      </c>
    </row>
    <row r="459" spans="20:22">
      <c r="T459">
        <v>459</v>
      </c>
      <c r="V459">
        <f t="shared" si="9"/>
        <v>0</v>
      </c>
    </row>
    <row r="460" spans="20:22">
      <c r="T460">
        <v>460</v>
      </c>
      <c r="V460">
        <f t="shared" si="9"/>
        <v>0</v>
      </c>
    </row>
    <row r="461" spans="20:22">
      <c r="T461">
        <v>461</v>
      </c>
      <c r="V461">
        <f t="shared" si="9"/>
        <v>0</v>
      </c>
    </row>
    <row r="462" spans="20:22">
      <c r="T462">
        <v>462</v>
      </c>
      <c r="V462">
        <f t="shared" si="9"/>
        <v>0</v>
      </c>
    </row>
    <row r="463" spans="20:22">
      <c r="T463">
        <v>463</v>
      </c>
      <c r="V463">
        <f t="shared" si="9"/>
        <v>0</v>
      </c>
    </row>
    <row r="464" spans="20:22">
      <c r="T464">
        <v>464</v>
      </c>
      <c r="V464">
        <f t="shared" si="9"/>
        <v>0</v>
      </c>
    </row>
    <row r="465" spans="20:22">
      <c r="T465">
        <v>465</v>
      </c>
      <c r="V465">
        <f t="shared" si="9"/>
        <v>0</v>
      </c>
    </row>
    <row r="466" spans="20:22">
      <c r="T466">
        <v>466</v>
      </c>
      <c r="V466">
        <f t="shared" si="9"/>
        <v>0</v>
      </c>
    </row>
    <row r="467" spans="20:22">
      <c r="T467">
        <v>467</v>
      </c>
      <c r="V467">
        <f t="shared" si="9"/>
        <v>0</v>
      </c>
    </row>
    <row r="468" spans="20:22">
      <c r="T468">
        <v>468</v>
      </c>
      <c r="V468">
        <f t="shared" si="9"/>
        <v>0</v>
      </c>
    </row>
    <row r="469" spans="20:22">
      <c r="T469">
        <v>469</v>
      </c>
      <c r="V469">
        <f t="shared" si="9"/>
        <v>0</v>
      </c>
    </row>
    <row r="470" spans="20:22">
      <c r="T470">
        <v>470</v>
      </c>
      <c r="V470">
        <f t="shared" si="9"/>
        <v>0</v>
      </c>
    </row>
    <row r="471" spans="20:22">
      <c r="T471">
        <v>471</v>
      </c>
      <c r="V471">
        <f t="shared" si="9"/>
        <v>0</v>
      </c>
    </row>
    <row r="472" spans="20:22">
      <c r="T472">
        <v>472</v>
      </c>
      <c r="V472">
        <f t="shared" si="9"/>
        <v>0</v>
      </c>
    </row>
    <row r="473" spans="20:22">
      <c r="T473">
        <v>473</v>
      </c>
      <c r="V473">
        <f t="shared" si="9"/>
        <v>0</v>
      </c>
    </row>
    <row r="474" spans="20:22">
      <c r="T474">
        <v>474</v>
      </c>
      <c r="V474">
        <f t="shared" si="9"/>
        <v>0</v>
      </c>
    </row>
    <row r="475" spans="20:22">
      <c r="T475">
        <v>475</v>
      </c>
      <c r="V475">
        <f t="shared" si="9"/>
        <v>0</v>
      </c>
    </row>
    <row r="476" spans="20:22">
      <c r="T476">
        <v>476</v>
      </c>
      <c r="V476">
        <f t="shared" si="9"/>
        <v>0</v>
      </c>
    </row>
    <row r="477" spans="20:22">
      <c r="T477">
        <v>477</v>
      </c>
      <c r="V477">
        <f t="shared" si="9"/>
        <v>0</v>
      </c>
    </row>
    <row r="478" spans="20:22">
      <c r="T478">
        <v>478</v>
      </c>
      <c r="V478">
        <f t="shared" si="9"/>
        <v>0</v>
      </c>
    </row>
    <row r="479" spans="20:22">
      <c r="T479">
        <v>479</v>
      </c>
      <c r="V479">
        <f t="shared" si="9"/>
        <v>0</v>
      </c>
    </row>
    <row r="480" spans="20:22">
      <c r="T480">
        <v>480</v>
      </c>
      <c r="V480">
        <f t="shared" si="9"/>
        <v>0</v>
      </c>
    </row>
    <row r="481" spans="20:22">
      <c r="T481">
        <v>481</v>
      </c>
      <c r="V481">
        <f t="shared" si="9"/>
        <v>0</v>
      </c>
    </row>
    <row r="482" spans="20:22">
      <c r="T482">
        <v>482</v>
      </c>
      <c r="V482">
        <f t="shared" si="9"/>
        <v>0</v>
      </c>
    </row>
    <row r="483" spans="20:22">
      <c r="T483">
        <v>483</v>
      </c>
      <c r="V483">
        <f t="shared" si="9"/>
        <v>0</v>
      </c>
    </row>
    <row r="484" spans="20:22">
      <c r="T484">
        <v>484</v>
      </c>
      <c r="V484">
        <f t="shared" si="9"/>
        <v>0</v>
      </c>
    </row>
    <row r="485" spans="20:22">
      <c r="T485">
        <v>485</v>
      </c>
      <c r="V485">
        <f t="shared" si="9"/>
        <v>0</v>
      </c>
    </row>
    <row r="486" spans="20:22">
      <c r="T486">
        <v>486</v>
      </c>
      <c r="V486">
        <f t="shared" si="9"/>
        <v>0</v>
      </c>
    </row>
    <row r="487" spans="20:22">
      <c r="T487">
        <v>487</v>
      </c>
      <c r="V487">
        <f t="shared" si="9"/>
        <v>0</v>
      </c>
    </row>
    <row r="488" spans="20:22">
      <c r="T488">
        <v>488</v>
      </c>
      <c r="V488">
        <f t="shared" si="9"/>
        <v>0</v>
      </c>
    </row>
    <row r="489" spans="20:22">
      <c r="T489">
        <v>489</v>
      </c>
      <c r="V489">
        <f t="shared" si="9"/>
        <v>0</v>
      </c>
    </row>
    <row r="490" spans="20:22">
      <c r="T490">
        <v>490</v>
      </c>
      <c r="V490">
        <f t="shared" si="9"/>
        <v>0</v>
      </c>
    </row>
    <row r="491" spans="20:22">
      <c r="T491">
        <v>491</v>
      </c>
      <c r="V491">
        <f t="shared" si="9"/>
        <v>0</v>
      </c>
    </row>
    <row r="492" spans="20:22">
      <c r="T492">
        <v>492</v>
      </c>
      <c r="V492">
        <f t="shared" si="9"/>
        <v>0</v>
      </c>
    </row>
    <row r="493" spans="20:22">
      <c r="T493">
        <v>493</v>
      </c>
      <c r="V493">
        <f t="shared" si="9"/>
        <v>0</v>
      </c>
    </row>
    <row r="494" spans="20:22">
      <c r="T494">
        <v>494</v>
      </c>
      <c r="V494">
        <f t="shared" si="9"/>
        <v>0</v>
      </c>
    </row>
    <row r="495" spans="20:22">
      <c r="T495">
        <v>495</v>
      </c>
      <c r="V495">
        <f t="shared" si="9"/>
        <v>0</v>
      </c>
    </row>
    <row r="496" spans="20:22">
      <c r="T496">
        <v>496</v>
      </c>
      <c r="V496">
        <f t="shared" si="9"/>
        <v>0</v>
      </c>
    </row>
    <row r="497" spans="20:22">
      <c r="T497">
        <v>497</v>
      </c>
      <c r="V497">
        <f t="shared" si="9"/>
        <v>0</v>
      </c>
    </row>
    <row r="498" spans="20:22">
      <c r="T498">
        <v>498</v>
      </c>
      <c r="V498">
        <f t="shared" si="9"/>
        <v>0</v>
      </c>
    </row>
    <row r="499" spans="20:22">
      <c r="T499">
        <v>499</v>
      </c>
      <c r="V499">
        <f t="shared" si="9"/>
        <v>0</v>
      </c>
    </row>
    <row r="500" spans="20:22">
      <c r="T500">
        <v>500</v>
      </c>
      <c r="V500">
        <f t="shared" si="9"/>
        <v>0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7">
    <tabColor theme="5"/>
    <pageSetUpPr fitToPage="1"/>
  </sheetPr>
  <dimension ref="A1:X12"/>
  <sheetViews>
    <sheetView zoomScale="90" zoomScaleNormal="90" workbookViewId="0">
      <selection activeCell="C11" sqref="C11"/>
    </sheetView>
  </sheetViews>
  <sheetFormatPr baseColWidth="10" defaultRowHeight="15"/>
  <cols>
    <col min="3" max="3" width="18" bestFit="1" customWidth="1"/>
    <col min="4" max="4" width="24.7109375" bestFit="1" customWidth="1"/>
    <col min="5" max="5" width="10.85546875" bestFit="1" customWidth="1"/>
    <col min="6" max="6" width="16.140625" customWidth="1"/>
    <col min="8" max="8" width="11.85546875" hidden="1" customWidth="1"/>
    <col min="9" max="9" width="20.140625" bestFit="1" customWidth="1"/>
    <col min="11" max="11" width="18.28515625" customWidth="1"/>
    <col min="12" max="12" width="17" bestFit="1" customWidth="1"/>
    <col min="13" max="13" width="20.7109375" bestFit="1" customWidth="1"/>
    <col min="14" max="14" width="18" bestFit="1" customWidth="1"/>
    <col min="15" max="15" width="4.42578125" customWidth="1"/>
    <col min="16" max="16" width="2.5703125" customWidth="1"/>
    <col min="17" max="18" width="11.42578125" customWidth="1"/>
    <col min="19" max="19" width="0.5703125" customWidth="1"/>
    <col min="20" max="20" width="2.28515625" customWidth="1"/>
  </cols>
  <sheetData>
    <row r="1" spans="1:24" ht="21.75" customHeight="1" thickBot="1">
      <c r="A1" s="125"/>
      <c r="B1" s="126"/>
      <c r="C1" s="325" t="s">
        <v>3887</v>
      </c>
      <c r="D1" s="325"/>
      <c r="E1" s="246"/>
      <c r="F1" s="146"/>
      <c r="G1" s="125"/>
      <c r="H1" s="125"/>
      <c r="I1" s="125"/>
      <c r="J1" s="126"/>
      <c r="K1" s="125"/>
      <c r="L1" s="125"/>
      <c r="M1" s="125"/>
      <c r="N1" s="125"/>
      <c r="O1" s="125"/>
      <c r="P1" s="125"/>
      <c r="Q1" s="125"/>
      <c r="R1" s="125"/>
    </row>
    <row r="2" spans="1:24" ht="44.25" customHeight="1" thickTop="1">
      <c r="A2" s="125"/>
      <c r="B2" s="126"/>
      <c r="C2" s="125"/>
      <c r="D2" s="125"/>
      <c r="E2" s="125"/>
      <c r="F2" s="125"/>
      <c r="G2" s="125"/>
      <c r="H2" s="125"/>
      <c r="I2" s="125"/>
      <c r="J2" s="125"/>
      <c r="K2" s="126"/>
      <c r="L2" s="87" t="s">
        <v>178</v>
      </c>
      <c r="M2" s="87" t="s">
        <v>179</v>
      </c>
      <c r="N2" s="87" t="s">
        <v>180</v>
      </c>
      <c r="O2" s="125"/>
      <c r="P2" s="125"/>
      <c r="Q2" s="125" t="s">
        <v>181</v>
      </c>
      <c r="R2" s="127">
        <v>300</v>
      </c>
      <c r="T2" s="128">
        <f>COUNTIF(O11:O500,"x")</f>
        <v>1</v>
      </c>
    </row>
    <row r="3" spans="1:24" ht="21.75" thickBot="1">
      <c r="A3" s="125"/>
      <c r="B3" s="126"/>
      <c r="C3" s="129" t="s">
        <v>3890</v>
      </c>
      <c r="D3" s="130" t="s">
        <v>4009</v>
      </c>
      <c r="E3" s="248"/>
      <c r="F3" s="131"/>
      <c r="G3" s="125"/>
      <c r="H3" s="125"/>
      <c r="I3" s="125"/>
      <c r="J3" s="129" t="s">
        <v>182</v>
      </c>
      <c r="K3" s="132"/>
      <c r="L3" s="88">
        <f>SUMIF(P11:P18,"x",N11:N18)</f>
        <v>0.52223453078018667</v>
      </c>
      <c r="M3" s="88">
        <f>D6*L3</f>
        <v>0.52223453078018667</v>
      </c>
      <c r="N3" s="88">
        <f>IF($D$6&lt;&gt;0,M3/$D$6,0)</f>
        <v>0.52223453078018667</v>
      </c>
      <c r="O3" s="133"/>
      <c r="P3" s="133"/>
      <c r="Q3" s="125" t="s">
        <v>144</v>
      </c>
      <c r="R3" s="134">
        <f>IF(B5&gt;R2,0.7,1)</f>
        <v>1</v>
      </c>
    </row>
    <row r="4" spans="1:24" ht="21">
      <c r="A4" s="125"/>
      <c r="B4" s="126"/>
      <c r="C4" s="129" t="s">
        <v>53</v>
      </c>
      <c r="D4" s="135">
        <v>5</v>
      </c>
      <c r="E4" s="249"/>
      <c r="F4" s="125"/>
      <c r="G4" s="125"/>
      <c r="H4" s="125"/>
      <c r="I4" s="125"/>
      <c r="J4" s="129" t="s">
        <v>183</v>
      </c>
      <c r="K4" s="132"/>
      <c r="L4" s="88">
        <f>17*D7</f>
        <v>17</v>
      </c>
      <c r="M4" s="88">
        <f>L4</f>
        <v>17</v>
      </c>
      <c r="N4" s="88">
        <f>IF($D$6&lt;&gt;0,M4/$D$6,0)</f>
        <v>17</v>
      </c>
      <c r="O4" s="125"/>
      <c r="P4" s="125"/>
      <c r="Q4" s="125"/>
      <c r="R4" s="125"/>
      <c r="U4" t="s">
        <v>4046</v>
      </c>
    </row>
    <row r="5" spans="1:24" ht="21.75" thickBot="1">
      <c r="A5" s="125"/>
      <c r="B5" s="136">
        <f>VLOOKUP(D5,Tableau_NuanceMere[],3,FALSE)</f>
        <v>140</v>
      </c>
      <c r="C5" s="129" t="s">
        <v>174</v>
      </c>
      <c r="D5" s="137" t="s">
        <v>4062</v>
      </c>
      <c r="E5" s="249"/>
      <c r="F5" s="125"/>
      <c r="G5" s="125"/>
      <c r="H5" s="125"/>
      <c r="I5" s="125"/>
      <c r="J5" s="138" t="s">
        <v>184</v>
      </c>
      <c r="K5" s="138"/>
      <c r="L5" s="88">
        <f>L4+L3</f>
        <v>17.522234530780185</v>
      </c>
      <c r="M5" s="88">
        <f>M4+M3</f>
        <v>17.522234530780185</v>
      </c>
      <c r="N5" s="88">
        <f>IF($D$6&lt;&gt;0,M5/$D$6,0)</f>
        <v>17.522234530780185</v>
      </c>
      <c r="O5" s="125"/>
      <c r="P5" s="125"/>
      <c r="Q5" s="125"/>
      <c r="R5" s="125"/>
      <c r="U5" t="s">
        <v>4047</v>
      </c>
    </row>
    <row r="6" spans="1:24" ht="21.75" thickBot="1">
      <c r="A6" s="125"/>
      <c r="B6" s="126"/>
      <c r="C6" s="129" t="s">
        <v>185</v>
      </c>
      <c r="D6" s="137">
        <v>1</v>
      </c>
      <c r="E6" s="249"/>
      <c r="F6" s="125"/>
      <c r="G6" s="125"/>
      <c r="H6" s="125"/>
      <c r="I6" s="125"/>
      <c r="J6" s="138" t="s">
        <v>186</v>
      </c>
      <c r="K6" s="138"/>
      <c r="L6" s="90">
        <f>CONVERT(L5,"sec","mn")</f>
        <v>0.29203724217966975</v>
      </c>
      <c r="M6" s="88">
        <f>CONVERT(M5,"sec","mn")</f>
        <v>0.29203724217966975</v>
      </c>
      <c r="N6" s="88">
        <f>IF($D$6&lt;&gt;0,M6/$D$6,0)</f>
        <v>0.29203724217966975</v>
      </c>
      <c r="O6" s="125"/>
      <c r="P6" s="125"/>
      <c r="Q6" s="125"/>
      <c r="R6" s="125"/>
      <c r="U6" t="s">
        <v>54</v>
      </c>
      <c r="V6">
        <v>5</v>
      </c>
    </row>
    <row r="7" spans="1:24" ht="18.75">
      <c r="A7" s="125"/>
      <c r="B7" s="126"/>
      <c r="C7" s="261" t="s">
        <v>4033</v>
      </c>
      <c r="D7" s="262">
        <f>COUNTIF(O11:O81,"x")</f>
        <v>1</v>
      </c>
      <c r="E7" s="125"/>
      <c r="F7" s="125"/>
      <c r="G7" s="125"/>
      <c r="H7" s="125"/>
      <c r="I7" s="125"/>
      <c r="J7" s="138" t="s">
        <v>187</v>
      </c>
      <c r="K7" s="138"/>
      <c r="L7" s="139">
        <f>L6/24</f>
        <v>1.2168218424152907E-2</v>
      </c>
      <c r="M7" s="139">
        <f>M6/24</f>
        <v>1.2168218424152907E-2</v>
      </c>
      <c r="N7" s="139">
        <f>IF($D$6&lt;&gt;0,M7/$D$6,0)</f>
        <v>1.2168218424152907E-2</v>
      </c>
      <c r="O7" s="125"/>
      <c r="P7" s="125"/>
      <c r="Q7" s="125"/>
      <c r="R7" s="125"/>
      <c r="U7" t="s">
        <v>4045</v>
      </c>
      <c r="V7">
        <f>V6*2</f>
        <v>10</v>
      </c>
    </row>
    <row r="8" spans="1:24" ht="15.75" thickBot="1">
      <c r="B8" s="124"/>
      <c r="E8" s="247"/>
      <c r="J8" s="124"/>
      <c r="U8" t="s">
        <v>4048</v>
      </c>
      <c r="V8" s="288">
        <f>SMALL(S004_ContournageDiametre,FREQUENCY(S004_ContournageDiametre,V7))</f>
        <v>10</v>
      </c>
    </row>
    <row r="9" spans="1:24" ht="37.5">
      <c r="B9" s="124"/>
      <c r="C9" s="328" t="s">
        <v>188</v>
      </c>
      <c r="D9" s="330" t="s">
        <v>189</v>
      </c>
      <c r="E9" s="333" t="s">
        <v>4001</v>
      </c>
      <c r="F9" s="332" t="s">
        <v>190</v>
      </c>
      <c r="G9" s="332" t="s">
        <v>4000</v>
      </c>
      <c r="H9" s="330" t="s">
        <v>191</v>
      </c>
      <c r="I9" s="140" t="s">
        <v>192</v>
      </c>
      <c r="J9" s="141" t="s">
        <v>176</v>
      </c>
      <c r="K9" s="140" t="s">
        <v>193</v>
      </c>
      <c r="L9" s="142" t="s">
        <v>194</v>
      </c>
      <c r="M9" s="142" t="s">
        <v>195</v>
      </c>
      <c r="N9" s="326" t="s">
        <v>196</v>
      </c>
      <c r="U9" t="s">
        <v>4048</v>
      </c>
      <c r="V9" t="s">
        <v>2</v>
      </c>
      <c r="W9" t="s">
        <v>4049</v>
      </c>
      <c r="X9" t="s">
        <v>54</v>
      </c>
    </row>
    <row r="10" spans="1:24" ht="19.5" thickBot="1">
      <c r="B10" s="124"/>
      <c r="C10" s="329"/>
      <c r="D10" s="331"/>
      <c r="E10" s="334"/>
      <c r="F10" s="331"/>
      <c r="G10" s="331"/>
      <c r="H10" s="331"/>
      <c r="I10" s="143" t="s">
        <v>175</v>
      </c>
      <c r="J10" s="144" t="s">
        <v>197</v>
      </c>
      <c r="K10" s="143" t="s">
        <v>198</v>
      </c>
      <c r="L10" s="143" t="s">
        <v>177</v>
      </c>
      <c r="M10" s="143" t="s">
        <v>87</v>
      </c>
      <c r="N10" s="327"/>
      <c r="U10">
        <f>V8</f>
        <v>10</v>
      </c>
      <c r="V10">
        <v>200</v>
      </c>
      <c r="W10">
        <v>150</v>
      </c>
      <c r="X10">
        <v>16</v>
      </c>
    </row>
    <row r="11" spans="1:24">
      <c r="B11">
        <v>6.8</v>
      </c>
      <c r="C11" t="s">
        <v>164</v>
      </c>
      <c r="D11" t="s">
        <v>4063</v>
      </c>
      <c r="E11">
        <v>2</v>
      </c>
      <c r="F11">
        <v>5</v>
      </c>
      <c r="G11">
        <v>1</v>
      </c>
      <c r="I11">
        <f>VLOOKUP($B$11,S004_PercageExt,4,FALSE) * $R$3</f>
        <v>90</v>
      </c>
      <c r="J11" s="124">
        <f>VLOOKUP($B$11,S004_PercageExt,3,FALSE)</f>
        <v>0.15000000596046448</v>
      </c>
      <c r="K11">
        <f>VLOOKUP($B$11,S004_PercageExt,2,FALSE)</f>
        <v>2</v>
      </c>
      <c r="L11">
        <f>ROUNDDOWN((1000*$I$11)/(PI()*$B$11),1)</f>
        <v>4212.8999999999996</v>
      </c>
      <c r="M11">
        <f>ROUNDDOWN(J11*K11*L11,1)</f>
        <v>1263.8</v>
      </c>
      <c r="N11" s="455">
        <f>((F11*1.1/M11)*G11*E11)*60</f>
        <v>0.52223453078018667</v>
      </c>
      <c r="O11" t="s">
        <v>4064</v>
      </c>
      <c r="P11" t="s">
        <v>4064</v>
      </c>
      <c r="U11">
        <f>ROUNDUP(W10/(U10*0.95),0)</f>
        <v>16</v>
      </c>
      <c r="V11" t="s">
        <v>4050</v>
      </c>
    </row>
    <row r="12" spans="1:24">
      <c r="U12">
        <f>U11*(V10-U10)</f>
        <v>3040</v>
      </c>
      <c r="V12" t="s">
        <v>4051</v>
      </c>
    </row>
  </sheetData>
  <mergeCells count="8">
    <mergeCell ref="C1:D1"/>
    <mergeCell ref="N9:N10"/>
    <mergeCell ref="C9:C10"/>
    <mergeCell ref="D9:D10"/>
    <mergeCell ref="F9:F10"/>
    <mergeCell ref="G9:G10"/>
    <mergeCell ref="H9:H10"/>
    <mergeCell ref="E9:E10"/>
  </mergeCells>
  <dataValidations count="9">
    <dataValidation type="list" allowBlank="1" showInputMessage="1" showErrorMessage="1" sqref="E5">
      <formula1>S004_Nuance</formula1>
    </dataValidation>
    <dataValidation type="list" allowBlank="1" showInputMessage="1" showErrorMessage="1" errorTitle="Erreur" error="Vous devez choisir une opération dans la liste" sqref="O6">
      <formula1>S004_Operations</formula1>
    </dataValidation>
    <dataValidation type="list" allowBlank="1" showInputMessage="1" showErrorMessage="1" sqref="E3">
      <formula1>S004_Machine</formula1>
    </dataValidation>
    <dataValidation type="whole" operator="greaterThan" showInputMessage="1" showErrorMessage="1" sqref="D6 D4">
      <formula1>0</formula1>
    </dataValidation>
    <dataValidation type="list" showInputMessage="1" showErrorMessage="1" sqref="D5">
      <formula1>S004_Nuance</formula1>
    </dataValidation>
    <dataValidation type="list" showInputMessage="1" showErrorMessage="1" sqref="D3">
      <formula1>S004_Machine</formula1>
    </dataValidation>
    <dataValidation type="list" allowBlank="1" showInputMessage="1" showErrorMessage="1" errorTitle="Erreur" error="Vous devez choisir une opération dans la liste" sqref="C13">
      <formula1>S004_Operations</formula1>
    </dataValidation>
    <dataValidation type="list" allowBlank="1" showInputMessage="1" showErrorMessage="1" errorTitle="Erreur" error="Vous devez choisir une opération dans la liste" sqref="C11">
      <formula1>S004_Operations</formula1>
    </dataValidation>
    <dataValidation type="list" allowBlank="1" showInputMessage="1" showErrorMessage="1" errorTitle="Erreur" error="Vous devez choisir une opération dans la liste" sqref="C12">
      <formula1>S004_Operations</formula1>
    </dataValidation>
  </dataValidations>
  <pageMargins left="0.7" right="0.7" top="0.75" bottom="0.75" header="0.3" footer="0.3"/>
  <pageSetup paperSize="9" scale="7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9" r:id="rId4" name="Button 17">
              <controlPr defaultSize="0" print="0" autoFill="0" autoPict="0" macro="[0]!Feuil17.EffacerUsinage">
                <anchor moveWithCells="1" sizeWithCells="1">
                  <from>
                    <xdr:col>0</xdr:col>
                    <xdr:colOff>9525</xdr:colOff>
                    <xdr:row>2</xdr:row>
                    <xdr:rowOff>133350</xdr:rowOff>
                  </from>
                  <to>
                    <xdr:col>1</xdr:col>
                    <xdr:colOff>419100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2" r:id="rId5" name="Button 40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1</xdr:row>
                    <xdr:rowOff>257175</xdr:rowOff>
                  </from>
                  <to>
                    <xdr:col>1</xdr:col>
                    <xdr:colOff>419100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3" r:id="rId6" name="Button 41">
              <controlPr defaultSize="0" print="0" autoFill="0" autoPict="0" macro="[0]!Feuil17.ShowOutillage">
                <anchor moveWithCells="1" sizeWithCells="1">
                  <from>
                    <xdr:col>0</xdr:col>
                    <xdr:colOff>0</xdr:colOff>
                    <xdr:row>4</xdr:row>
                    <xdr:rowOff>66675</xdr:rowOff>
                  </from>
                  <to>
                    <xdr:col>1</xdr:col>
                    <xdr:colOff>409575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theme="5"/>
  </sheetPr>
  <dimension ref="A1:EQ102"/>
  <sheetViews>
    <sheetView topLeftCell="BO1" workbookViewId="0">
      <selection activeCell="BX8" sqref="BX8"/>
    </sheetView>
  </sheetViews>
  <sheetFormatPr baseColWidth="10" defaultRowHeight="15"/>
  <cols>
    <col min="1" max="1" width="17.85546875" style="237" customWidth="1"/>
    <col min="2" max="2" width="11.42578125" style="237"/>
    <col min="3" max="3" width="12.85546875" bestFit="1" customWidth="1"/>
    <col min="4" max="4" width="12.85546875" style="237" customWidth="1"/>
    <col min="5" max="5" width="10.85546875" customWidth="1"/>
    <col min="6" max="6" width="13" customWidth="1"/>
    <col min="7" max="7" width="11.85546875" style="238" customWidth="1"/>
    <col min="8" max="8" width="9.85546875" customWidth="1"/>
    <col min="9" max="9" width="10" customWidth="1"/>
    <col min="10" max="10" width="9.28515625" customWidth="1"/>
    <col min="11" max="11" width="15.85546875" customWidth="1"/>
    <col min="12" max="13" width="13.28515625" customWidth="1"/>
    <col min="14" max="14" width="14.7109375" customWidth="1"/>
    <col min="15" max="15" width="15.140625" customWidth="1"/>
    <col min="16" max="16" width="10" customWidth="1"/>
    <col min="17" max="17" width="9.28515625" customWidth="1"/>
    <col min="18" max="18" width="15.85546875" customWidth="1"/>
    <col min="19" max="20" width="13.28515625" customWidth="1"/>
    <col min="21" max="21" width="11.140625" customWidth="1"/>
    <col min="22" max="22" width="9.28515625" customWidth="1"/>
    <col min="23" max="23" width="5.28515625" customWidth="1"/>
    <col min="24" max="24" width="12" customWidth="1"/>
    <col min="25" max="25" width="13.28515625" customWidth="1"/>
    <col min="26" max="26" width="6" customWidth="1"/>
    <col min="27" max="27" width="14.85546875" customWidth="1"/>
    <col min="28" max="28" width="11" customWidth="1"/>
    <col min="29" max="29" width="8.7109375" style="237" customWidth="1"/>
    <col min="31" max="31" width="11.140625" customWidth="1"/>
    <col min="32" max="32" width="9.28515625" customWidth="1"/>
    <col min="33" max="33" width="5.28515625" customWidth="1"/>
    <col min="34" max="34" width="7.42578125" customWidth="1"/>
    <col min="35" max="35" width="13.28515625" customWidth="1"/>
    <col min="36" max="36" width="6" customWidth="1"/>
    <col min="37" max="37" width="7" customWidth="1"/>
    <col min="38" max="38" width="11" customWidth="1"/>
    <col min="39" max="39" width="8" customWidth="1"/>
    <col min="40" max="40" width="8.7109375" style="237" customWidth="1"/>
    <col min="41" max="41" width="8.140625" customWidth="1"/>
    <col min="42" max="42" width="11.140625" customWidth="1"/>
    <col min="43" max="43" width="9.28515625" customWidth="1"/>
    <col min="44" max="44" width="5.28515625" customWidth="1"/>
    <col min="45" max="45" width="7.42578125" customWidth="1"/>
    <col min="46" max="46" width="13.28515625" customWidth="1"/>
    <col min="47" max="47" width="6" customWidth="1"/>
    <col min="48" max="48" width="13" customWidth="1"/>
    <col min="49" max="49" width="11" customWidth="1"/>
    <col min="50" max="50" width="3.7109375" customWidth="1"/>
    <col min="51" max="51" width="5" customWidth="1"/>
    <col min="52" max="52" width="5.28515625" customWidth="1"/>
    <col min="53" max="53" width="8.7109375" style="237" customWidth="1"/>
    <col min="55" max="55" width="9.28515625" customWidth="1"/>
    <col min="56" max="56" width="5.28515625" customWidth="1"/>
    <col min="57" max="57" width="12" customWidth="1"/>
    <col min="58" max="58" width="13.28515625" customWidth="1"/>
    <col min="59" max="59" width="6" customWidth="1"/>
    <col min="60" max="60" width="16.140625" customWidth="1"/>
    <col min="61" max="61" width="11" customWidth="1"/>
    <col min="62" max="62" width="11.140625" customWidth="1"/>
    <col min="63" max="63" width="8.7109375" style="237" customWidth="1"/>
    <col min="65" max="65" width="11.42578125" customWidth="1"/>
    <col min="66" max="66" width="7.42578125" customWidth="1"/>
    <col min="67" max="67" width="12.140625" customWidth="1"/>
    <col min="68" max="68" width="15.42578125" customWidth="1"/>
    <col min="69" max="69" width="8.140625" customWidth="1"/>
    <col min="70" max="70" width="16" customWidth="1"/>
    <col min="71" max="71" width="13.140625" customWidth="1"/>
    <col min="72" max="72" width="13.28515625" customWidth="1"/>
    <col min="73" max="73" width="14.85546875" customWidth="1"/>
    <col min="74" max="74" width="10.85546875" style="237" customWidth="1"/>
    <col min="76" max="76" width="11.140625" customWidth="1"/>
    <col min="77" max="77" width="9.28515625" customWidth="1"/>
    <col min="78" max="78" width="5.28515625" style="124" customWidth="1"/>
    <col min="79" max="79" width="7.42578125" style="124" customWidth="1"/>
    <col min="80" max="80" width="13.28515625" customWidth="1"/>
    <col min="81" max="81" width="6" customWidth="1"/>
    <col min="82" max="82" width="18.85546875" customWidth="1"/>
    <col min="83" max="83" width="11" customWidth="1"/>
    <col min="84" max="84" width="8.7109375" style="237" customWidth="1"/>
    <col min="85" max="85" width="6.140625" style="255" customWidth="1"/>
    <col min="87" max="87" width="13.28515625" customWidth="1"/>
    <col min="88" max="88" width="11.42578125" customWidth="1"/>
    <col min="89" max="89" width="7.42578125" customWidth="1"/>
    <col min="90" max="90" width="12.140625" customWidth="1"/>
    <col min="91" max="91" width="15.42578125" customWidth="1"/>
    <col min="92" max="92" width="8.140625" customWidth="1"/>
    <col min="93" max="93" width="15.5703125" customWidth="1"/>
    <col min="94" max="94" width="16" customWidth="1"/>
    <col min="95" max="95" width="10.85546875" style="237" customWidth="1"/>
    <col min="97" max="97" width="13.28515625" customWidth="1"/>
    <col min="98" max="98" width="11.42578125" customWidth="1"/>
    <col min="99" max="99" width="7.42578125" customWidth="1"/>
    <col min="100" max="100" width="12.140625" customWidth="1"/>
    <col min="101" max="101" width="15.42578125" customWidth="1"/>
    <col min="102" max="102" width="8.140625" customWidth="1"/>
    <col min="103" max="103" width="16.28515625" customWidth="1"/>
    <col min="104" max="104" width="19" customWidth="1"/>
    <col min="105" max="105" width="13.140625" customWidth="1"/>
    <col min="106" max="106" width="10.85546875" style="237" customWidth="1"/>
    <col min="108" max="108" width="11.140625" customWidth="1"/>
    <col min="109" max="109" width="9.28515625" customWidth="1"/>
    <col min="110" max="110" width="5.28515625" customWidth="1"/>
    <col min="111" max="111" width="12" customWidth="1"/>
    <col min="112" max="112" width="13.28515625" customWidth="1"/>
    <col min="113" max="113" width="6" customWidth="1"/>
    <col min="114" max="114" width="15.42578125" customWidth="1"/>
    <col min="115" max="115" width="14.140625" customWidth="1"/>
    <col min="116" max="116" width="8.7109375" style="237" customWidth="1"/>
    <col min="118" max="118" width="11.42578125" customWidth="1"/>
    <col min="119" max="119" width="13.28515625" customWidth="1"/>
    <col min="120" max="120" width="7.42578125" customWidth="1"/>
    <col min="121" max="121" width="12.140625" customWidth="1"/>
    <col min="122" max="122" width="15.42578125" customWidth="1"/>
    <col min="123" max="123" width="8.140625" customWidth="1"/>
    <col min="124" max="124" width="13.140625" customWidth="1"/>
    <col min="125" max="125" width="16" customWidth="1"/>
    <col min="126" max="126" width="19" customWidth="1"/>
    <col min="127" max="127" width="14.85546875" customWidth="1"/>
    <col min="128" max="128" width="16.28515625" customWidth="1"/>
    <col min="129" max="129" width="10.85546875" style="252" customWidth="1"/>
    <col min="130" max="130" width="19" style="252" customWidth="1"/>
    <col min="131" max="131" width="14.85546875" customWidth="1"/>
    <col min="132" max="132" width="19" customWidth="1"/>
    <col min="133" max="133" width="10.85546875" customWidth="1"/>
    <col min="134" max="135" width="13.28515625" style="252" customWidth="1"/>
    <col min="136" max="136" width="11.42578125" style="252" customWidth="1"/>
    <col min="137" max="137" width="7.42578125" style="252" customWidth="1"/>
    <col min="138" max="138" width="9.5703125" style="252" customWidth="1"/>
    <col min="139" max="139" width="15.42578125" style="252" customWidth="1"/>
    <col min="140" max="140" width="8.140625" style="252" customWidth="1"/>
    <col min="141" max="141" width="13.85546875" style="252" customWidth="1"/>
    <col min="142" max="142" width="13.140625" customWidth="1"/>
    <col min="143" max="143" width="10.140625" style="241" customWidth="1"/>
    <col min="144" max="144" width="10.85546875" customWidth="1"/>
    <col min="145" max="145" width="7.42578125" customWidth="1"/>
    <col min="146" max="146" width="8.28515625" customWidth="1"/>
    <col min="147" max="147" width="10.85546875" customWidth="1"/>
    <col min="148" max="148" width="7.42578125" customWidth="1"/>
    <col min="149" max="149" width="12" customWidth="1"/>
    <col min="150" max="150" width="15.42578125" customWidth="1"/>
    <col min="151" max="151" width="8.140625" customWidth="1"/>
    <col min="152" max="152" width="18.85546875" customWidth="1"/>
    <col min="153" max="153" width="13.140625" customWidth="1"/>
    <col min="154" max="154" width="10.85546875" customWidth="1"/>
  </cols>
  <sheetData>
    <row r="1" spans="1:147">
      <c r="A1" s="237" t="s">
        <v>3895</v>
      </c>
      <c r="C1" t="s">
        <v>131</v>
      </c>
      <c r="E1" t="s">
        <v>188</v>
      </c>
      <c r="F1" s="89"/>
      <c r="G1" s="145"/>
      <c r="H1" s="89"/>
      <c r="I1" s="89"/>
      <c r="J1" s="89"/>
      <c r="K1" s="89"/>
      <c r="L1" s="89"/>
      <c r="M1" s="89"/>
      <c r="N1" s="89" t="s">
        <v>169</v>
      </c>
      <c r="O1" s="89"/>
      <c r="P1" s="89"/>
      <c r="Q1" s="89"/>
      <c r="R1" s="89"/>
      <c r="U1" t="s">
        <v>164</v>
      </c>
      <c r="AE1" t="s">
        <v>165</v>
      </c>
      <c r="AP1" t="s">
        <v>170</v>
      </c>
      <c r="AR1">
        <f>MIN(Tableau_GrainFinition[mini])</f>
        <v>9.75</v>
      </c>
      <c r="AS1">
        <f>MAX(Tableau_GrainFinition[maxi])</f>
        <v>164</v>
      </c>
      <c r="BC1" t="s">
        <v>171</v>
      </c>
      <c r="BM1" t="s">
        <v>172</v>
      </c>
      <c r="BX1" t="s">
        <v>168</v>
      </c>
      <c r="CI1" t="s">
        <v>166</v>
      </c>
      <c r="CS1" t="s">
        <v>167</v>
      </c>
      <c r="DD1" t="s">
        <v>3945</v>
      </c>
      <c r="DN1" t="s">
        <v>3985</v>
      </c>
      <c r="EB1" t="s">
        <v>191</v>
      </c>
      <c r="EE1" t="s">
        <v>3999</v>
      </c>
      <c r="EP1" t="s">
        <v>4025</v>
      </c>
    </row>
    <row r="2" spans="1:147">
      <c r="A2" s="237"/>
      <c r="C2" t="s">
        <v>173</v>
      </c>
      <c r="E2"/>
      <c r="F2"/>
      <c r="H2"/>
      <c r="I2"/>
      <c r="J2"/>
      <c r="K2"/>
      <c r="L2"/>
      <c r="N2"/>
      <c r="O2"/>
      <c r="P2"/>
      <c r="Q2"/>
      <c r="R2"/>
      <c r="S2"/>
      <c r="U2"/>
      <c r="V2"/>
      <c r="W2"/>
      <c r="X2"/>
      <c r="Y2"/>
      <c r="Z2"/>
      <c r="AA2"/>
      <c r="AB2"/>
      <c r="AC2" s="237"/>
      <c r="AE2"/>
      <c r="AF2"/>
      <c r="AG2"/>
      <c r="AH2"/>
      <c r="AI2"/>
      <c r="AJ2"/>
      <c r="AK2"/>
      <c r="AL2"/>
      <c r="AM2"/>
      <c r="AN2" s="237"/>
      <c r="AP2"/>
      <c r="AQ2"/>
      <c r="AR2"/>
      <c r="AS2"/>
      <c r="AT2"/>
      <c r="AU2"/>
      <c r="AV2"/>
      <c r="AW2"/>
      <c r="AX2"/>
      <c r="AY2"/>
      <c r="AZ2"/>
      <c r="BA2" s="237"/>
      <c r="BC2"/>
      <c r="BD2"/>
      <c r="BE2"/>
      <c r="BF2"/>
      <c r="BG2"/>
      <c r="BH2"/>
      <c r="BI2"/>
      <c r="BJ2"/>
      <c r="BK2" s="237"/>
      <c r="BM2"/>
      <c r="BN2"/>
      <c r="BO2"/>
      <c r="BP2"/>
      <c r="BQ2"/>
      <c r="BR2"/>
      <c r="BS2"/>
      <c r="BT2"/>
      <c r="BU2"/>
      <c r="BV2" s="237"/>
      <c r="BX2"/>
      <c r="BY2"/>
      <c r="BZ2" s="124"/>
      <c r="CA2" s="124"/>
      <c r="CB2"/>
      <c r="CC2"/>
      <c r="CD2"/>
      <c r="CE2"/>
      <c r="CF2" s="237"/>
      <c r="CG2" s="255"/>
      <c r="CI2"/>
      <c r="CJ2"/>
      <c r="CK2"/>
      <c r="CL2"/>
      <c r="CM2"/>
      <c r="CN2"/>
      <c r="CO2"/>
      <c r="CP2"/>
      <c r="CQ2" s="237"/>
      <c r="CS2"/>
      <c r="CT2"/>
      <c r="CU2"/>
      <c r="CV2"/>
      <c r="CW2"/>
      <c r="CX2"/>
      <c r="CY2"/>
      <c r="CZ2"/>
      <c r="DA2"/>
      <c r="DB2" s="237"/>
      <c r="DD2"/>
      <c r="DE2"/>
      <c r="DF2"/>
      <c r="DG2"/>
      <c r="DH2"/>
      <c r="DI2"/>
      <c r="DJ2"/>
      <c r="DK2"/>
      <c r="DL2" s="237"/>
      <c r="DN2"/>
      <c r="DO2"/>
      <c r="DP2"/>
      <c r="DQ2"/>
      <c r="DR2"/>
      <c r="DS2"/>
      <c r="DT2"/>
      <c r="DU2"/>
      <c r="DV2"/>
      <c r="DW2"/>
      <c r="DX2"/>
      <c r="DY2" s="252"/>
      <c r="DZ2" s="252"/>
      <c r="EB2"/>
      <c r="EC2" s="241"/>
      <c r="ED2"/>
      <c r="EE2"/>
      <c r="EF2"/>
      <c r="EG2"/>
      <c r="EH2"/>
      <c r="EI2"/>
      <c r="EJ2"/>
      <c r="EK2"/>
      <c r="EL2"/>
      <c r="EM2"/>
      <c r="EN2"/>
      <c r="EP2"/>
      <c r="EQ2"/>
    </row>
    <row r="3" spans="1:147">
      <c r="A3" s="240"/>
      <c r="C3" t="s">
        <v>21</v>
      </c>
      <c r="E3" s="253"/>
      <c r="F3" s="253"/>
      <c r="H3"/>
      <c r="I3"/>
      <c r="J3"/>
      <c r="K3"/>
      <c r="L3"/>
      <c r="N3"/>
      <c r="O3"/>
      <c r="P3"/>
      <c r="Q3"/>
      <c r="R3"/>
      <c r="S3"/>
      <c r="U3" s="290"/>
      <c r="V3" s="290"/>
      <c r="W3" s="290"/>
      <c r="X3" s="290"/>
      <c r="Y3" s="290"/>
      <c r="Z3" s="290"/>
      <c r="AA3" s="290"/>
      <c r="AB3" s="290"/>
      <c r="AC3" s="290"/>
      <c r="AE3" s="281"/>
      <c r="AF3" s="281"/>
      <c r="AG3" s="281"/>
      <c r="AH3" s="281"/>
      <c r="AI3" s="281"/>
      <c r="AJ3" s="281"/>
      <c r="AK3" s="281"/>
      <c r="AL3" s="281"/>
      <c r="AM3" s="281"/>
      <c r="AN3" s="281"/>
      <c r="AP3" s="281"/>
      <c r="AQ3" s="281"/>
      <c r="AR3" s="281"/>
      <c r="AS3" s="281"/>
      <c r="AT3" s="281"/>
      <c r="AU3" s="281"/>
      <c r="AV3" s="281"/>
      <c r="AW3" s="281"/>
      <c r="AX3" s="281"/>
      <c r="AY3" s="281"/>
      <c r="AZ3" s="281"/>
      <c r="BA3" s="281"/>
      <c r="BC3" s="281"/>
      <c r="BD3" s="281"/>
      <c r="BE3" s="281"/>
      <c r="BF3" s="281"/>
      <c r="BG3" s="281"/>
      <c r="BH3" s="281"/>
      <c r="BI3" s="281"/>
      <c r="BJ3" s="281"/>
      <c r="BK3" s="281"/>
      <c r="BM3" s="281"/>
      <c r="BN3" s="281"/>
      <c r="BO3" s="281"/>
      <c r="BP3" s="281"/>
      <c r="BQ3" s="281"/>
      <c r="BR3" s="281"/>
      <c r="BS3" s="281"/>
      <c r="BT3" s="281"/>
      <c r="BU3" s="281"/>
      <c r="BV3" s="281"/>
      <c r="BX3" s="281"/>
      <c r="BY3" s="281"/>
      <c r="BZ3" s="124"/>
      <c r="CA3" s="124"/>
      <c r="CB3" s="281"/>
      <c r="CC3" s="281"/>
      <c r="CD3" s="281"/>
      <c r="CE3" s="281"/>
      <c r="CF3" s="281"/>
      <c r="CG3" s="281"/>
      <c r="CI3" s="281"/>
      <c r="CJ3" s="281"/>
      <c r="CK3" s="281"/>
      <c r="CL3" s="281"/>
      <c r="CM3" s="281"/>
      <c r="CN3" s="281"/>
      <c r="CO3" s="281"/>
      <c r="CP3" s="281"/>
      <c r="CQ3" s="281"/>
      <c r="CS3" s="281"/>
      <c r="CT3" s="281"/>
      <c r="CU3" s="281"/>
      <c r="CV3" s="281"/>
      <c r="CW3" s="281"/>
      <c r="CX3" s="281"/>
      <c r="CY3" s="281"/>
      <c r="CZ3" s="281"/>
      <c r="DA3" s="281"/>
      <c r="DB3" s="281"/>
      <c r="DD3" s="281"/>
      <c r="DE3" s="281"/>
      <c r="DF3" s="281"/>
      <c r="DG3" s="281"/>
      <c r="DH3" s="281"/>
      <c r="DI3" s="281"/>
      <c r="DJ3" s="281"/>
      <c r="DK3" s="281"/>
      <c r="DL3" s="281"/>
      <c r="DN3" s="281"/>
      <c r="DO3" s="281"/>
      <c r="DP3" s="281"/>
      <c r="DQ3" s="281"/>
      <c r="DR3" s="281"/>
      <c r="DS3" s="281"/>
      <c r="DT3" s="281"/>
      <c r="DU3" s="281"/>
      <c r="DV3" s="281"/>
      <c r="DW3" s="281"/>
      <c r="DX3" s="281"/>
      <c r="DY3" s="281"/>
      <c r="DZ3" s="281"/>
      <c r="EB3" s="281"/>
      <c r="EC3" s="281"/>
      <c r="ED3"/>
      <c r="EE3" s="281"/>
      <c r="EF3" s="281"/>
      <c r="EG3" s="281"/>
      <c r="EH3" s="281"/>
      <c r="EI3" s="281"/>
      <c r="EJ3" s="281"/>
      <c r="EK3" s="281"/>
      <c r="EL3" s="281"/>
      <c r="EM3" s="281"/>
      <c r="EN3" s="281"/>
      <c r="EP3" s="281"/>
      <c r="EQ3" s="281"/>
    </row>
    <row r="4" spans="1:147">
      <c r="A4" s="240"/>
      <c r="E4" s="281"/>
      <c r="F4" s="281"/>
      <c r="H4"/>
      <c r="I4"/>
      <c r="J4"/>
      <c r="K4"/>
      <c r="L4"/>
      <c r="N4"/>
      <c r="O4"/>
      <c r="P4"/>
      <c r="Q4"/>
      <c r="R4"/>
      <c r="S4"/>
      <c r="U4" s="290"/>
      <c r="V4" s="290"/>
      <c r="W4" s="290"/>
      <c r="X4" s="290"/>
      <c r="Y4" s="290"/>
      <c r="Z4" s="290"/>
      <c r="AA4" s="290"/>
      <c r="AB4" s="290"/>
      <c r="AC4" s="290"/>
      <c r="AE4" s="281"/>
      <c r="AF4" s="281"/>
      <c r="AG4" s="281"/>
      <c r="AH4" s="281"/>
      <c r="AI4" s="281"/>
      <c r="AJ4" s="281"/>
      <c r="AK4" s="281"/>
      <c r="AL4" s="281"/>
      <c r="AM4" s="281"/>
      <c r="AN4" s="281"/>
      <c r="AP4" s="281"/>
      <c r="AQ4" s="281"/>
      <c r="AR4" s="281"/>
      <c r="AS4" s="281"/>
      <c r="AT4" s="281"/>
      <c r="AU4" s="281"/>
      <c r="AV4" s="281"/>
      <c r="AW4" s="281"/>
      <c r="AX4" s="281"/>
      <c r="AY4" s="281"/>
      <c r="AZ4" s="281"/>
      <c r="BA4" s="281"/>
      <c r="BC4" s="281"/>
      <c r="BD4" s="281"/>
      <c r="BE4" s="281"/>
      <c r="BF4" s="281"/>
      <c r="BG4" s="281"/>
      <c r="BH4" s="281"/>
      <c r="BI4" s="281"/>
      <c r="BJ4" s="281"/>
      <c r="BK4" s="281"/>
      <c r="BM4" s="281"/>
      <c r="BN4" s="281"/>
      <c r="BO4" s="281"/>
      <c r="BP4" s="281"/>
      <c r="BQ4" s="281"/>
      <c r="BR4" s="281"/>
      <c r="BS4" s="281"/>
      <c r="BT4" s="281"/>
      <c r="BU4" s="281"/>
      <c r="BV4" s="281"/>
      <c r="BX4" s="281"/>
      <c r="BY4" s="281"/>
      <c r="BZ4" s="124"/>
      <c r="CA4" s="124"/>
      <c r="CB4" s="281"/>
      <c r="CC4" s="281"/>
      <c r="CD4" s="281"/>
      <c r="CE4" s="281"/>
      <c r="CF4" s="281"/>
      <c r="CG4" s="281"/>
      <c r="CI4" s="281"/>
      <c r="CJ4" s="281"/>
      <c r="CK4" s="281"/>
      <c r="CL4" s="281"/>
      <c r="CM4" s="281"/>
      <c r="CN4" s="281"/>
      <c r="CO4" s="281"/>
      <c r="CP4" s="281"/>
      <c r="CQ4" s="281"/>
      <c r="CS4" s="281"/>
      <c r="CT4" s="281"/>
      <c r="CU4" s="281"/>
      <c r="CV4" s="281"/>
      <c r="CW4" s="281"/>
      <c r="CX4" s="281"/>
      <c r="CY4" s="281"/>
      <c r="CZ4" s="281"/>
      <c r="DA4" s="281"/>
      <c r="DB4" s="281"/>
      <c r="DD4" s="281"/>
      <c r="DE4" s="281"/>
      <c r="DF4" s="281"/>
      <c r="DG4" s="281"/>
      <c r="DH4" s="281"/>
      <c r="DI4" s="281"/>
      <c r="DJ4" s="281"/>
      <c r="DK4" s="281"/>
      <c r="DL4" s="281"/>
      <c r="DN4" s="281"/>
      <c r="DO4" s="281"/>
      <c r="DP4" s="281"/>
      <c r="DQ4" s="281"/>
      <c r="DR4" s="281"/>
      <c r="DS4" s="281"/>
      <c r="DT4" s="281"/>
      <c r="DU4" s="281"/>
      <c r="DV4" s="281"/>
      <c r="DW4" s="281"/>
      <c r="DX4" s="281"/>
      <c r="DY4" s="281"/>
      <c r="DZ4" s="281"/>
      <c r="EB4" s="281"/>
      <c r="EC4" s="281"/>
      <c r="EE4" s="281"/>
      <c r="EF4" s="281"/>
      <c r="EG4" s="281"/>
      <c r="EH4" s="281"/>
      <c r="EI4" s="281"/>
      <c r="EJ4" s="281"/>
      <c r="EK4" s="281"/>
      <c r="EL4" s="281"/>
      <c r="EM4" s="281"/>
      <c r="EN4" s="281"/>
      <c r="EP4" s="281"/>
      <c r="EQ4" s="281"/>
    </row>
    <row r="5" spans="1:147">
      <c r="E5" s="281"/>
      <c r="F5" s="281"/>
      <c r="H5"/>
      <c r="I5"/>
      <c r="J5"/>
      <c r="K5"/>
      <c r="L5"/>
      <c r="N5"/>
      <c r="O5"/>
      <c r="P5"/>
      <c r="Q5"/>
      <c r="R5"/>
      <c r="S5"/>
      <c r="U5" s="290"/>
      <c r="V5" s="290"/>
      <c r="W5" s="290"/>
      <c r="X5" s="290"/>
      <c r="Y5" s="290"/>
      <c r="Z5" s="290"/>
      <c r="AA5" s="290"/>
      <c r="AB5" s="290"/>
      <c r="AC5" s="290"/>
      <c r="AE5" s="281"/>
      <c r="AF5" s="281"/>
      <c r="AG5" s="281"/>
      <c r="AH5" s="281"/>
      <c r="AI5" s="281"/>
      <c r="AJ5" s="281"/>
      <c r="AK5" s="281"/>
      <c r="AL5" s="281"/>
      <c r="AM5" s="281"/>
      <c r="AN5" s="281"/>
      <c r="AP5" s="281"/>
      <c r="AQ5" s="281"/>
      <c r="AR5" s="281"/>
      <c r="AS5" s="281"/>
      <c r="AT5" s="281"/>
      <c r="AU5" s="281"/>
      <c r="AV5" s="281"/>
      <c r="AW5" s="281"/>
      <c r="AX5" s="281"/>
      <c r="AY5" s="281"/>
      <c r="AZ5" s="281"/>
      <c r="BA5" s="281"/>
      <c r="BC5" s="281"/>
      <c r="BD5" s="281"/>
      <c r="BE5" s="281"/>
      <c r="BF5" s="281"/>
      <c r="BG5" s="281"/>
      <c r="BH5" s="281"/>
      <c r="BI5" s="281"/>
      <c r="BJ5" s="281"/>
      <c r="BK5" s="281"/>
      <c r="BM5" s="281"/>
      <c r="BN5" s="281"/>
      <c r="BO5" s="281"/>
      <c r="BP5" s="281"/>
      <c r="BQ5" s="281"/>
      <c r="BR5" s="281"/>
      <c r="BS5" s="281"/>
      <c r="BT5" s="281"/>
      <c r="BU5" s="281"/>
      <c r="BV5" s="281"/>
      <c r="BX5" s="281"/>
      <c r="BY5" s="281"/>
      <c r="BZ5" s="124"/>
      <c r="CA5" s="124"/>
      <c r="CB5" s="281"/>
      <c r="CC5" s="281"/>
      <c r="CD5" s="281"/>
      <c r="CE5" s="281"/>
      <c r="CF5" s="281"/>
      <c r="CG5" s="281"/>
      <c r="CI5" s="281"/>
      <c r="CJ5" s="281"/>
      <c r="CK5" s="281"/>
      <c r="CL5" s="281"/>
      <c r="CM5" s="281"/>
      <c r="CN5" s="281"/>
      <c r="CO5" s="281"/>
      <c r="CP5" s="281"/>
      <c r="CQ5" s="281"/>
      <c r="CS5" s="281"/>
      <c r="CT5" s="281"/>
      <c r="CU5" s="281"/>
      <c r="CV5" s="281"/>
      <c r="CW5" s="281"/>
      <c r="CX5" s="281"/>
      <c r="CY5" s="281"/>
      <c r="CZ5" s="281"/>
      <c r="DA5" s="281"/>
      <c r="DB5" s="281"/>
      <c r="DD5" s="281"/>
      <c r="DE5" s="281"/>
      <c r="DF5" s="281"/>
      <c r="DG5" s="281"/>
      <c r="DH5" s="281"/>
      <c r="DI5" s="281"/>
      <c r="DJ5" s="281"/>
      <c r="DK5" s="281"/>
      <c r="DL5" s="281"/>
      <c r="DN5" s="281"/>
      <c r="DO5" s="281"/>
      <c r="DP5" s="281"/>
      <c r="DQ5" s="281"/>
      <c r="DR5" s="281"/>
      <c r="DS5" s="281"/>
      <c r="DT5" s="281"/>
      <c r="DU5" s="281"/>
      <c r="DV5" s="281"/>
      <c r="DW5" s="281"/>
      <c r="DX5" s="281"/>
      <c r="DY5" s="281"/>
      <c r="DZ5" s="281"/>
      <c r="EB5" s="281"/>
      <c r="EC5" s="281"/>
      <c r="EE5" s="281"/>
      <c r="EF5" s="281"/>
      <c r="EG5" s="281"/>
      <c r="EH5" s="281"/>
      <c r="EI5" s="281"/>
      <c r="EJ5" s="281"/>
      <c r="EK5" s="281"/>
      <c r="EL5" s="281"/>
      <c r="EM5" s="281"/>
      <c r="EN5" s="281"/>
      <c r="EP5" s="281"/>
      <c r="EQ5" s="281"/>
    </row>
    <row r="6" spans="1:147">
      <c r="E6" s="281"/>
      <c r="F6" s="281"/>
      <c r="H6"/>
      <c r="I6"/>
      <c r="J6"/>
      <c r="K6"/>
      <c r="L6"/>
      <c r="N6"/>
      <c r="O6"/>
      <c r="P6"/>
      <c r="Q6"/>
      <c r="R6"/>
      <c r="S6"/>
      <c r="U6" s="290"/>
      <c r="V6" s="290"/>
      <c r="W6" s="290"/>
      <c r="X6" s="290"/>
      <c r="Y6" s="290"/>
      <c r="Z6" s="290"/>
      <c r="AA6" s="290"/>
      <c r="AB6" s="290"/>
      <c r="AC6" s="290"/>
      <c r="AE6" s="281"/>
      <c r="AF6" s="281"/>
      <c r="AG6" s="281"/>
      <c r="AH6" s="281"/>
      <c r="AI6" s="281"/>
      <c r="AJ6" s="281"/>
      <c r="AK6" s="281"/>
      <c r="AL6" s="281"/>
      <c r="AM6" s="281"/>
      <c r="AN6" s="281"/>
      <c r="AP6" s="281"/>
      <c r="AQ6" s="281"/>
      <c r="AR6" s="281"/>
      <c r="AS6" s="281"/>
      <c r="AT6" s="281"/>
      <c r="AU6" s="281"/>
      <c r="AV6" s="281"/>
      <c r="AW6" s="281"/>
      <c r="AX6" s="281"/>
      <c r="AY6" s="281"/>
      <c r="AZ6" s="281"/>
      <c r="BA6" s="281"/>
      <c r="BC6" s="281"/>
      <c r="BD6" s="281"/>
      <c r="BE6" s="281"/>
      <c r="BF6" s="281"/>
      <c r="BG6" s="281"/>
      <c r="BH6" s="281"/>
      <c r="BI6" s="281"/>
      <c r="BJ6" s="281"/>
      <c r="BK6" s="281"/>
      <c r="BM6" s="281"/>
      <c r="BN6" s="281"/>
      <c r="BO6" s="281"/>
      <c r="BP6" s="281"/>
      <c r="BQ6" s="281"/>
      <c r="BR6" s="281"/>
      <c r="BS6" s="281"/>
      <c r="BT6" s="281"/>
      <c r="BU6" s="281"/>
      <c r="BV6" s="281"/>
      <c r="BX6" s="281"/>
      <c r="BY6" s="281"/>
      <c r="BZ6" s="124"/>
      <c r="CA6" s="124"/>
      <c r="CB6" s="281"/>
      <c r="CC6" s="281"/>
      <c r="CD6" s="281"/>
      <c r="CE6" s="281"/>
      <c r="CF6" s="281"/>
      <c r="CG6" s="281"/>
      <c r="CI6" s="281"/>
      <c r="CJ6" s="281"/>
      <c r="CK6" s="281"/>
      <c r="CL6" s="281"/>
      <c r="CM6" s="281"/>
      <c r="CN6" s="281"/>
      <c r="CO6" s="281"/>
      <c r="CP6" s="281"/>
      <c r="CQ6" s="281"/>
      <c r="CS6" s="281"/>
      <c r="CT6" s="281"/>
      <c r="CU6" s="281"/>
      <c r="CV6" s="281"/>
      <c r="CW6" s="281"/>
      <c r="CX6" s="281"/>
      <c r="CY6" s="281"/>
      <c r="CZ6" s="281"/>
      <c r="DA6" s="281"/>
      <c r="DB6" s="281"/>
      <c r="DD6" s="281"/>
      <c r="DE6" s="281"/>
      <c r="DF6" s="281"/>
      <c r="DG6" s="281"/>
      <c r="DH6" s="281"/>
      <c r="DI6" s="281"/>
      <c r="DJ6" s="281"/>
      <c r="DK6" s="281"/>
      <c r="DL6" s="281"/>
      <c r="DN6" s="281"/>
      <c r="DO6" s="281"/>
      <c r="DP6" s="281"/>
      <c r="DQ6" s="281"/>
      <c r="DR6" s="281"/>
      <c r="DS6" s="281"/>
      <c r="DT6" s="281"/>
      <c r="DU6" s="281"/>
      <c r="DV6" s="281"/>
      <c r="DW6" s="281"/>
      <c r="DX6" s="281"/>
      <c r="DY6" s="281"/>
      <c r="DZ6" s="281"/>
      <c r="EB6" s="281"/>
      <c r="EC6" s="281"/>
      <c r="EE6" s="281"/>
      <c r="EF6" s="281"/>
      <c r="EG6" s="281"/>
      <c r="EH6" s="281"/>
      <c r="EI6" s="281"/>
      <c r="EJ6" s="281"/>
      <c r="EK6" s="281"/>
      <c r="EL6" s="281"/>
      <c r="EM6" s="281"/>
      <c r="EN6" s="281"/>
      <c r="EP6" s="281"/>
      <c r="EQ6" s="281"/>
    </row>
    <row r="7" spans="1:147">
      <c r="E7" s="281"/>
      <c r="F7" s="281"/>
      <c r="H7"/>
      <c r="I7"/>
      <c r="J7"/>
      <c r="K7"/>
      <c r="L7"/>
      <c r="N7"/>
      <c r="O7"/>
      <c r="P7"/>
      <c r="Q7"/>
      <c r="R7"/>
      <c r="S7"/>
      <c r="U7" s="290"/>
      <c r="V7" s="290"/>
      <c r="W7" s="290"/>
      <c r="X7" s="290"/>
      <c r="Y7" s="290"/>
      <c r="Z7" s="290"/>
      <c r="AA7" s="290"/>
      <c r="AB7" s="290"/>
      <c r="AC7" s="290"/>
      <c r="AE7" s="281"/>
      <c r="AF7" s="281"/>
      <c r="AG7" s="281"/>
      <c r="AH7" s="281"/>
      <c r="AI7" s="281"/>
      <c r="AJ7" s="281"/>
      <c r="AK7" s="281"/>
      <c r="AL7" s="281"/>
      <c r="AM7" s="281"/>
      <c r="AN7" s="281"/>
      <c r="AP7" s="281"/>
      <c r="AQ7" s="281"/>
      <c r="AR7" s="281"/>
      <c r="AS7" s="281"/>
      <c r="AT7" s="281"/>
      <c r="AU7" s="281"/>
      <c r="AV7" s="281"/>
      <c r="AW7" s="281"/>
      <c r="AX7" s="281"/>
      <c r="AY7" s="281"/>
      <c r="AZ7" s="281"/>
      <c r="BA7" s="281"/>
      <c r="BM7" s="281"/>
      <c r="BN7" s="281"/>
      <c r="BO7" s="281"/>
      <c r="BP7" s="281"/>
      <c r="BQ7" s="281"/>
      <c r="BR7" s="281"/>
      <c r="BS7" s="281"/>
      <c r="BT7" s="281"/>
      <c r="BU7" s="281"/>
      <c r="BV7" s="281"/>
      <c r="BX7" s="281"/>
      <c r="BY7" s="281"/>
      <c r="BZ7" s="124"/>
      <c r="CA7" s="124"/>
      <c r="CB7" s="281"/>
      <c r="CC7" s="281"/>
      <c r="CD7" s="281"/>
      <c r="CE7" s="281"/>
      <c r="CF7" s="281"/>
      <c r="CG7" s="281"/>
      <c r="CI7" s="281"/>
      <c r="CJ7" s="281"/>
      <c r="CK7" s="281"/>
      <c r="CL7" s="281"/>
      <c r="CM7" s="281"/>
      <c r="CN7" s="281"/>
      <c r="CO7" s="281"/>
      <c r="CP7" s="281"/>
      <c r="CQ7" s="281"/>
      <c r="CS7" s="281"/>
      <c r="CT7" s="281"/>
      <c r="CU7" s="281"/>
      <c r="CV7" s="281"/>
      <c r="CW7" s="281"/>
      <c r="CX7" s="281"/>
      <c r="CY7" s="281"/>
      <c r="CZ7" s="281"/>
      <c r="DA7" s="281"/>
      <c r="DB7" s="281"/>
      <c r="DD7" s="281"/>
      <c r="DE7" s="281"/>
      <c r="DF7" s="281"/>
      <c r="DG7" s="281"/>
      <c r="DH7" s="281"/>
      <c r="DI7" s="281"/>
      <c r="DJ7" s="281"/>
      <c r="DK7" s="281"/>
      <c r="DL7" s="281"/>
      <c r="DN7" s="281"/>
      <c r="DO7" s="281"/>
      <c r="DP7" s="281"/>
      <c r="DQ7" s="281"/>
      <c r="DR7" s="281"/>
      <c r="DS7" s="281"/>
      <c r="DT7" s="281"/>
      <c r="DU7" s="281"/>
      <c r="DV7" s="281"/>
      <c r="DW7" s="281"/>
      <c r="DX7" s="281"/>
      <c r="DY7" s="281"/>
      <c r="DZ7" s="281"/>
      <c r="EB7" s="281"/>
      <c r="EC7" s="281"/>
      <c r="EE7" s="281"/>
      <c r="EF7" s="281"/>
      <c r="EG7" s="281"/>
      <c r="EH7" s="281"/>
      <c r="EI7" s="281"/>
      <c r="EJ7" s="281"/>
      <c r="EK7" s="281"/>
      <c r="EL7" s="281"/>
      <c r="EM7" s="281"/>
      <c r="EN7" s="281"/>
    </row>
    <row r="8" spans="1:147">
      <c r="E8" s="281"/>
      <c r="F8" s="281"/>
      <c r="H8"/>
      <c r="I8"/>
      <c r="J8"/>
      <c r="K8"/>
      <c r="L8"/>
      <c r="N8"/>
      <c r="O8"/>
      <c r="P8"/>
      <c r="Q8"/>
      <c r="R8"/>
      <c r="S8"/>
      <c r="U8" s="290"/>
      <c r="V8" s="290"/>
      <c r="W8" s="290"/>
      <c r="X8" s="290"/>
      <c r="Y8" s="290"/>
      <c r="Z8" s="290"/>
      <c r="AA8" s="290"/>
      <c r="AB8" s="290"/>
      <c r="AC8" s="290"/>
      <c r="AE8" s="281"/>
      <c r="AF8" s="281"/>
      <c r="AG8" s="281"/>
      <c r="AH8" s="281"/>
      <c r="AI8" s="281"/>
      <c r="AJ8" s="281"/>
      <c r="AK8" s="281"/>
      <c r="AL8" s="281"/>
      <c r="AM8" s="281"/>
      <c r="AN8" s="281"/>
      <c r="AP8" s="281"/>
      <c r="AQ8" s="281"/>
      <c r="AR8" s="281"/>
      <c r="AS8" s="281"/>
      <c r="AT8" s="281"/>
      <c r="AU8" s="281"/>
      <c r="AV8" s="281"/>
      <c r="AW8" s="281"/>
      <c r="AX8" s="281"/>
      <c r="AY8" s="281"/>
      <c r="AZ8" s="281"/>
      <c r="BA8" s="281"/>
      <c r="BM8" s="281"/>
      <c r="BN8" s="281"/>
      <c r="BO8" s="281"/>
      <c r="BP8" s="281"/>
      <c r="BQ8" s="281"/>
      <c r="BR8" s="281"/>
      <c r="BS8" s="281"/>
      <c r="BT8" s="281"/>
      <c r="BU8" s="281"/>
      <c r="BV8" s="281"/>
      <c r="BX8" s="281"/>
      <c r="BY8" s="281"/>
      <c r="BZ8" s="124"/>
      <c r="CA8" s="124"/>
      <c r="CB8" s="281"/>
      <c r="CC8" s="281"/>
      <c r="CD8" s="281"/>
      <c r="CE8" s="281"/>
      <c r="CF8" s="281"/>
      <c r="CG8" s="281"/>
      <c r="CI8" s="281"/>
      <c r="CJ8" s="281"/>
      <c r="CK8" s="281"/>
      <c r="CL8" s="281"/>
      <c r="CM8" s="281"/>
      <c r="CN8" s="281"/>
      <c r="CO8" s="281"/>
      <c r="CP8" s="281"/>
      <c r="CQ8" s="281"/>
      <c r="CS8" s="281"/>
      <c r="CT8" s="281"/>
      <c r="CU8" s="281"/>
      <c r="CV8" s="281"/>
      <c r="CW8" s="281"/>
      <c r="CX8" s="281"/>
      <c r="CY8" s="281"/>
      <c r="CZ8" s="281"/>
      <c r="DA8" s="281"/>
      <c r="DB8" s="281"/>
      <c r="DD8" s="281"/>
      <c r="DE8" s="281"/>
      <c r="DF8" s="281"/>
      <c r="DG8" s="281"/>
      <c r="DH8" s="281"/>
      <c r="DI8" s="281"/>
      <c r="DJ8" s="281"/>
      <c r="DK8" s="281"/>
      <c r="DL8" s="281"/>
      <c r="DN8" s="281"/>
      <c r="DO8" s="281"/>
      <c r="DP8" s="281"/>
      <c r="DQ8" s="281"/>
      <c r="DR8" s="281"/>
      <c r="DS8" s="281"/>
      <c r="DT8" s="281"/>
      <c r="DU8" s="281"/>
      <c r="DV8" s="281"/>
      <c r="DW8" s="281"/>
      <c r="DX8" s="281"/>
      <c r="DY8" s="281"/>
      <c r="DZ8" s="281"/>
      <c r="EB8" s="281"/>
      <c r="EC8" s="281"/>
      <c r="EM8"/>
    </row>
    <row r="9" spans="1:147">
      <c r="E9" s="281"/>
      <c r="F9" s="281"/>
      <c r="H9" s="227"/>
      <c r="I9" s="227"/>
      <c r="J9" s="227"/>
      <c r="K9" s="227"/>
      <c r="L9" s="227"/>
      <c r="N9"/>
      <c r="O9"/>
      <c r="P9"/>
      <c r="Q9"/>
      <c r="R9"/>
      <c r="S9"/>
      <c r="U9" s="290"/>
      <c r="V9" s="290"/>
      <c r="W9" s="290"/>
      <c r="X9" s="290"/>
      <c r="Y9" s="290"/>
      <c r="Z9" s="290"/>
      <c r="AA9" s="290"/>
      <c r="AB9" s="290"/>
      <c r="AC9" s="290"/>
      <c r="AE9" s="281"/>
      <c r="AF9" s="281"/>
      <c r="AG9" s="281"/>
      <c r="AH9" s="281"/>
      <c r="AI9" s="281"/>
      <c r="AJ9" s="281"/>
      <c r="AK9" s="281"/>
      <c r="AL9" s="281"/>
      <c r="AM9" s="281"/>
      <c r="AN9" s="281"/>
      <c r="BM9" s="281"/>
      <c r="BN9" s="281"/>
      <c r="BO9" s="281"/>
      <c r="BP9" s="281"/>
      <c r="BQ9" s="281"/>
      <c r="BR9" s="281"/>
      <c r="BS9" s="281"/>
      <c r="BT9" s="281"/>
      <c r="BU9" s="281"/>
      <c r="BV9" s="281"/>
      <c r="CI9" s="281"/>
      <c r="CJ9" s="281"/>
      <c r="CK9" s="281"/>
      <c r="CL9" s="281"/>
      <c r="CM9" s="281"/>
      <c r="CN9" s="281"/>
      <c r="CO9" s="281"/>
      <c r="CP9" s="281"/>
      <c r="CQ9" s="281"/>
      <c r="CS9" s="281"/>
      <c r="CT9" s="281"/>
      <c r="CU9" s="281"/>
      <c r="CV9" s="281"/>
      <c r="CW9" s="281"/>
      <c r="CX9" s="281"/>
      <c r="CY9" s="281"/>
      <c r="CZ9" s="281"/>
      <c r="DA9" s="281"/>
      <c r="DB9" s="281"/>
      <c r="DD9" s="281"/>
      <c r="DE9" s="281"/>
      <c r="DF9" s="281"/>
      <c r="DG9" s="281"/>
      <c r="DH9" s="281"/>
      <c r="DI9" s="281"/>
      <c r="DJ9" s="281"/>
      <c r="DK9" s="281"/>
      <c r="DL9" s="281"/>
      <c r="DN9" s="281"/>
      <c r="DO9" s="281"/>
      <c r="DP9" s="281"/>
      <c r="DQ9" s="281"/>
      <c r="DR9" s="281"/>
      <c r="DS9" s="281"/>
      <c r="DT9" s="281"/>
      <c r="DU9" s="281"/>
      <c r="DV9" s="281"/>
      <c r="DW9" s="281"/>
      <c r="DX9" s="281"/>
      <c r="DY9" s="281"/>
      <c r="DZ9" s="281"/>
      <c r="EB9" s="281"/>
      <c r="EC9" s="281"/>
      <c r="EM9"/>
    </row>
    <row r="10" spans="1:147">
      <c r="E10" s="281"/>
      <c r="F10" s="281"/>
      <c r="H10" s="227"/>
      <c r="I10" s="227"/>
      <c r="J10" s="227"/>
      <c r="K10" s="227"/>
      <c r="L10" s="227"/>
      <c r="N10"/>
      <c r="O10"/>
      <c r="P10"/>
      <c r="Q10"/>
      <c r="R10"/>
      <c r="S10"/>
      <c r="U10" s="290"/>
      <c r="V10" s="290"/>
      <c r="W10" s="290"/>
      <c r="X10" s="290"/>
      <c r="Y10" s="290"/>
      <c r="Z10" s="290"/>
      <c r="AA10" s="290"/>
      <c r="AB10" s="290"/>
      <c r="AC10" s="290"/>
      <c r="AE10" s="281"/>
      <c r="AF10" s="281"/>
      <c r="AG10" s="281"/>
      <c r="AH10" s="281"/>
      <c r="AI10" s="281"/>
      <c r="AJ10" s="281"/>
      <c r="AK10" s="281"/>
      <c r="AL10" s="281"/>
      <c r="AM10" s="281"/>
      <c r="AN10" s="281"/>
      <c r="BM10" s="281"/>
      <c r="BN10" s="281"/>
      <c r="BO10" s="281"/>
      <c r="BP10" s="281"/>
      <c r="BQ10" s="281"/>
      <c r="BR10" s="281"/>
      <c r="BS10" s="281"/>
      <c r="BT10" s="281"/>
      <c r="BU10" s="281"/>
      <c r="BV10" s="281"/>
      <c r="CI10" s="281"/>
      <c r="CJ10" s="281"/>
      <c r="CK10" s="281"/>
      <c r="CL10" s="281"/>
      <c r="CM10" s="281"/>
      <c r="CN10" s="281"/>
      <c r="CO10" s="281"/>
      <c r="CP10" s="281"/>
      <c r="CQ10" s="281"/>
      <c r="CS10" s="281"/>
      <c r="CT10" s="281"/>
      <c r="CU10" s="281"/>
      <c r="CV10" s="281"/>
      <c r="CW10" s="281"/>
      <c r="CX10" s="281"/>
      <c r="CY10" s="281"/>
      <c r="CZ10" s="281"/>
      <c r="DA10" s="281"/>
      <c r="DB10" s="281"/>
      <c r="DN10" s="281"/>
      <c r="DO10" s="281"/>
      <c r="DP10" s="281"/>
      <c r="DQ10" s="281"/>
      <c r="DR10" s="281"/>
      <c r="DS10" s="281"/>
      <c r="DT10" s="281"/>
      <c r="DU10" s="281"/>
      <c r="DV10" s="281"/>
      <c r="DW10" s="281"/>
      <c r="DX10" s="281"/>
      <c r="DY10" s="281"/>
      <c r="DZ10" s="281"/>
      <c r="EB10" s="281"/>
      <c r="EC10" s="281"/>
      <c r="EM10"/>
    </row>
    <row r="11" spans="1:147">
      <c r="E11" s="289"/>
      <c r="F11" s="289"/>
      <c r="N11"/>
      <c r="O11"/>
      <c r="P11"/>
      <c r="Q11"/>
      <c r="R11"/>
      <c r="S11"/>
      <c r="U11" s="290"/>
      <c r="V11" s="290"/>
      <c r="W11" s="290"/>
      <c r="X11" s="290"/>
      <c r="Y11" s="290"/>
      <c r="Z11" s="290"/>
      <c r="AA11" s="290"/>
      <c r="AB11" s="290"/>
      <c r="AC11" s="290"/>
      <c r="AE11" s="281"/>
      <c r="AF11" s="281"/>
      <c r="AG11" s="281"/>
      <c r="AH11" s="281"/>
      <c r="AI11" s="281"/>
      <c r="AJ11" s="281"/>
      <c r="AK11" s="281"/>
      <c r="AL11" s="281"/>
      <c r="AM11" s="281"/>
      <c r="AN11" s="281"/>
      <c r="BM11" s="281"/>
      <c r="BN11" s="281"/>
      <c r="BO11" s="281"/>
      <c r="BP11" s="281"/>
      <c r="BQ11" s="281"/>
      <c r="BR11" s="281"/>
      <c r="BS11" s="281"/>
      <c r="BT11" s="281"/>
      <c r="BU11" s="281"/>
      <c r="BV11" s="281"/>
      <c r="CI11" s="281"/>
      <c r="CJ11" s="281"/>
      <c r="CK11" s="281"/>
      <c r="CL11" s="281"/>
      <c r="CM11" s="281"/>
      <c r="CN11" s="281"/>
      <c r="CO11" s="281"/>
      <c r="CP11" s="281"/>
      <c r="CQ11" s="281"/>
      <c r="CS11" s="281"/>
      <c r="CT11" s="281"/>
      <c r="CU11" s="281"/>
      <c r="CV11" s="281"/>
      <c r="CW11" s="281"/>
      <c r="CX11" s="281"/>
      <c r="CY11" s="281"/>
      <c r="CZ11" s="281"/>
      <c r="DA11" s="281"/>
      <c r="DB11" s="281"/>
      <c r="DN11" s="281"/>
      <c r="DO11" s="281"/>
      <c r="DP11" s="281"/>
      <c r="DQ11" s="281"/>
      <c r="DR11" s="281"/>
      <c r="DS11" s="281"/>
      <c r="DT11" s="281"/>
      <c r="DU11" s="281"/>
      <c r="DV11" s="281"/>
      <c r="DW11" s="281"/>
      <c r="DX11" s="281"/>
      <c r="DY11" s="281"/>
      <c r="DZ11" s="281"/>
      <c r="EB11" s="281"/>
      <c r="EC11" s="281"/>
      <c r="EM11"/>
    </row>
    <row r="12" spans="1:147">
      <c r="N12"/>
      <c r="O12"/>
      <c r="P12"/>
      <c r="Q12"/>
      <c r="R12"/>
      <c r="S12"/>
      <c r="U12" s="290"/>
      <c r="V12" s="290"/>
      <c r="W12" s="290"/>
      <c r="X12" s="290"/>
      <c r="Y12" s="290"/>
      <c r="Z12" s="290"/>
      <c r="AA12" s="290"/>
      <c r="AB12" s="290"/>
      <c r="AC12" s="290"/>
      <c r="AE12" s="281"/>
      <c r="AF12" s="281"/>
      <c r="AG12" s="281"/>
      <c r="AH12" s="281"/>
      <c r="AI12" s="281"/>
      <c r="AJ12" s="281"/>
      <c r="AK12" s="281"/>
      <c r="AL12" s="281"/>
      <c r="AM12" s="281"/>
      <c r="AN12" s="281"/>
      <c r="CS12" s="281"/>
      <c r="CT12" s="281"/>
      <c r="CU12" s="281"/>
      <c r="CV12" s="281"/>
      <c r="CW12" s="281"/>
      <c r="CX12" s="281"/>
      <c r="CY12" s="281"/>
      <c r="CZ12" s="281"/>
      <c r="DA12" s="281"/>
      <c r="DB12" s="281"/>
      <c r="DN12" s="281"/>
      <c r="DO12" s="281"/>
      <c r="DP12" s="281"/>
      <c r="DQ12" s="281"/>
      <c r="DR12" s="281"/>
      <c r="DS12" s="281"/>
      <c r="DT12" s="281"/>
      <c r="DU12" s="281"/>
      <c r="DV12" s="281"/>
      <c r="DW12" s="281"/>
      <c r="DX12" s="281"/>
      <c r="DY12" s="281"/>
      <c r="DZ12" s="281"/>
      <c r="EB12" s="281"/>
      <c r="EC12" s="281"/>
      <c r="EM12"/>
    </row>
    <row r="13" spans="1:147">
      <c r="N13"/>
      <c r="O13"/>
      <c r="P13"/>
      <c r="Q13"/>
      <c r="R13"/>
      <c r="S13"/>
      <c r="U13" s="290"/>
      <c r="V13" s="290"/>
      <c r="W13" s="290"/>
      <c r="X13" s="290"/>
      <c r="Y13" s="290"/>
      <c r="Z13" s="290"/>
      <c r="AA13" s="290"/>
      <c r="AB13" s="290"/>
      <c r="AC13" s="290"/>
      <c r="CS13" s="281"/>
      <c r="CT13" s="281"/>
      <c r="CU13" s="281"/>
      <c r="CV13" s="281"/>
      <c r="CW13" s="281"/>
      <c r="CX13" s="281"/>
      <c r="CY13" s="281"/>
      <c r="CZ13" s="281"/>
      <c r="DA13" s="281"/>
      <c r="DB13" s="281"/>
      <c r="DN13" s="281"/>
      <c r="DO13" s="281"/>
      <c r="DP13" s="281"/>
      <c r="DQ13" s="281"/>
      <c r="DR13" s="281"/>
      <c r="DS13" s="281"/>
      <c r="DT13" s="281"/>
      <c r="DU13" s="281"/>
      <c r="DV13" s="281"/>
      <c r="DW13" s="281"/>
      <c r="DX13" s="281"/>
      <c r="DY13" s="281"/>
      <c r="DZ13" s="281"/>
      <c r="EB13" s="281"/>
      <c r="EC13" s="281"/>
      <c r="EM13"/>
    </row>
    <row r="14" spans="1:147">
      <c r="N14"/>
      <c r="O14"/>
      <c r="P14"/>
      <c r="Q14"/>
      <c r="R14"/>
      <c r="S14"/>
      <c r="U14" s="290"/>
      <c r="V14" s="290"/>
      <c r="W14" s="290"/>
      <c r="X14" s="290"/>
      <c r="Y14" s="290"/>
      <c r="Z14" s="290"/>
      <c r="AA14" s="290"/>
      <c r="AB14" s="290"/>
      <c r="AC14" s="290"/>
      <c r="CS14" s="281"/>
      <c r="CT14" s="281"/>
      <c r="CU14" s="281"/>
      <c r="CV14" s="281"/>
      <c r="CW14" s="281"/>
      <c r="CX14" s="281"/>
      <c r="CY14" s="281"/>
      <c r="CZ14" s="281"/>
      <c r="DA14" s="281"/>
      <c r="DB14" s="281"/>
      <c r="DN14" s="281"/>
      <c r="DO14" s="281"/>
      <c r="DP14" s="281"/>
      <c r="DQ14" s="281"/>
      <c r="DR14" s="281"/>
      <c r="DS14" s="281"/>
      <c r="DT14" s="281"/>
      <c r="DU14" s="281"/>
      <c r="DV14" s="281"/>
      <c r="DW14" s="281"/>
      <c r="DX14" s="281"/>
      <c r="DY14" s="281"/>
      <c r="DZ14" s="281"/>
      <c r="EB14" s="281"/>
      <c r="EC14" s="281"/>
      <c r="EM14"/>
    </row>
    <row r="15" spans="1:147">
      <c r="N15"/>
      <c r="O15"/>
      <c r="P15"/>
      <c r="Q15"/>
      <c r="R15"/>
      <c r="S15"/>
      <c r="U15" s="290"/>
      <c r="V15" s="290"/>
      <c r="W15" s="290"/>
      <c r="X15" s="290"/>
      <c r="Y15" s="290"/>
      <c r="Z15" s="290"/>
      <c r="AA15" s="290"/>
      <c r="AB15" s="290"/>
      <c r="AC15" s="290"/>
      <c r="CS15" s="281"/>
      <c r="CT15" s="281"/>
      <c r="CU15" s="281"/>
      <c r="CV15" s="281"/>
      <c r="CW15" s="281"/>
      <c r="CX15" s="281"/>
      <c r="CY15" s="281"/>
      <c r="CZ15" s="281"/>
      <c r="DA15" s="281"/>
      <c r="DB15" s="281"/>
      <c r="DN15" s="281"/>
      <c r="DO15" s="281"/>
      <c r="DP15" s="281"/>
      <c r="DQ15" s="281"/>
      <c r="DR15" s="281"/>
      <c r="DS15" s="281"/>
      <c r="DT15" s="281"/>
      <c r="DU15" s="281"/>
      <c r="DV15" s="281"/>
      <c r="DW15" s="281"/>
      <c r="DX15" s="281"/>
      <c r="DY15" s="281"/>
      <c r="DZ15" s="281"/>
      <c r="EB15" s="281"/>
      <c r="EC15" s="281"/>
      <c r="EM15"/>
    </row>
    <row r="16" spans="1:147">
      <c r="N16"/>
      <c r="O16"/>
      <c r="P16"/>
      <c r="Q16"/>
      <c r="R16"/>
      <c r="S16"/>
      <c r="U16" s="290"/>
      <c r="V16" s="290"/>
      <c r="W16" s="290"/>
      <c r="X16" s="290"/>
      <c r="Y16" s="290"/>
      <c r="Z16" s="290"/>
      <c r="AA16" s="290"/>
      <c r="AB16" s="290"/>
      <c r="AC16" s="290"/>
      <c r="DN16" s="281"/>
      <c r="DO16" s="281"/>
      <c r="DP16" s="281"/>
      <c r="DQ16" s="281"/>
      <c r="DR16" s="281"/>
      <c r="DS16" s="281"/>
      <c r="DT16" s="281"/>
      <c r="DU16" s="281"/>
      <c r="DV16" s="281"/>
      <c r="DW16" s="281"/>
      <c r="DX16" s="281"/>
      <c r="DY16" s="281"/>
      <c r="DZ16" s="281"/>
      <c r="EB16" s="281"/>
      <c r="EC16" s="281"/>
      <c r="EM16"/>
    </row>
    <row r="17" spans="14:143">
      <c r="N17"/>
      <c r="O17"/>
      <c r="P17"/>
      <c r="Q17"/>
      <c r="R17"/>
      <c r="S17"/>
      <c r="U17" s="290"/>
      <c r="V17" s="290"/>
      <c r="W17" s="290"/>
      <c r="X17" s="290"/>
      <c r="Y17" s="290"/>
      <c r="Z17" s="290"/>
      <c r="AA17" s="290"/>
      <c r="AB17" s="290"/>
      <c r="AC17" s="290"/>
      <c r="BZ17"/>
      <c r="CA17"/>
      <c r="DN17" s="281"/>
      <c r="DO17" s="281"/>
      <c r="DP17" s="281"/>
      <c r="DQ17" s="281"/>
      <c r="DR17" s="281"/>
      <c r="DS17" s="281"/>
      <c r="DT17" s="281"/>
      <c r="DU17" s="281"/>
      <c r="DV17" s="281"/>
      <c r="DW17" s="281"/>
      <c r="DX17" s="281"/>
      <c r="DY17" s="281"/>
      <c r="DZ17" s="281"/>
      <c r="EC17" s="241"/>
      <c r="EM17"/>
    </row>
    <row r="18" spans="14:143">
      <c r="N18"/>
      <c r="O18"/>
      <c r="P18"/>
      <c r="Q18"/>
      <c r="R18"/>
      <c r="S18"/>
      <c r="U18" s="290"/>
      <c r="V18" s="290"/>
      <c r="W18" s="290"/>
      <c r="X18" s="290"/>
      <c r="Y18" s="290"/>
      <c r="Z18" s="290"/>
      <c r="AA18" s="290"/>
      <c r="AB18" s="290"/>
      <c r="AC18" s="290"/>
      <c r="BZ18"/>
      <c r="CA18"/>
      <c r="DN18" s="281"/>
      <c r="DO18" s="281"/>
      <c r="DP18" s="281"/>
      <c r="DQ18" s="281"/>
      <c r="DR18" s="281"/>
      <c r="DS18" s="281"/>
      <c r="DT18" s="281"/>
      <c r="DU18" s="281"/>
      <c r="DV18" s="281"/>
      <c r="DW18" s="281"/>
      <c r="DX18" s="281"/>
      <c r="DY18" s="281"/>
      <c r="DZ18" s="281"/>
      <c r="EC18" s="241"/>
      <c r="EM18"/>
    </row>
    <row r="19" spans="14:143">
      <c r="N19"/>
      <c r="O19"/>
      <c r="P19"/>
      <c r="Q19"/>
      <c r="R19"/>
      <c r="S19"/>
      <c r="U19" s="290"/>
      <c r="V19" s="290"/>
      <c r="W19" s="290"/>
      <c r="X19" s="290"/>
      <c r="Y19" s="290"/>
      <c r="Z19" s="290"/>
      <c r="AA19" s="290"/>
      <c r="AB19" s="290"/>
      <c r="AC19" s="290"/>
      <c r="BZ19"/>
      <c r="CA19"/>
      <c r="DN19" s="281"/>
      <c r="DO19" s="281"/>
      <c r="DP19" s="281"/>
      <c r="DQ19" s="281"/>
      <c r="DR19" s="281"/>
      <c r="DS19" s="281"/>
      <c r="DT19" s="281"/>
      <c r="DU19" s="281"/>
      <c r="DV19" s="281"/>
      <c r="DW19" s="281"/>
      <c r="DX19" s="281"/>
      <c r="DY19" s="281"/>
      <c r="DZ19" s="281"/>
      <c r="EC19" s="241"/>
      <c r="EM19"/>
    </row>
    <row r="20" spans="14:143">
      <c r="N20"/>
      <c r="O20"/>
      <c r="P20"/>
      <c r="Q20"/>
      <c r="R20"/>
      <c r="S20"/>
      <c r="U20" s="290"/>
      <c r="V20" s="290"/>
      <c r="W20" s="290"/>
      <c r="X20" s="290"/>
      <c r="Y20" s="290"/>
      <c r="Z20" s="290"/>
      <c r="AA20" s="290"/>
      <c r="AB20" s="290"/>
      <c r="AC20" s="290"/>
      <c r="BZ20"/>
      <c r="CA20"/>
      <c r="DN20" s="281"/>
      <c r="DO20" s="281"/>
      <c r="DP20" s="281"/>
      <c r="DQ20" s="281"/>
      <c r="DR20" s="281"/>
      <c r="DS20" s="281"/>
      <c r="DT20" s="281"/>
      <c r="DU20" s="281"/>
      <c r="DV20" s="281"/>
      <c r="DW20" s="281"/>
      <c r="DX20" s="281"/>
      <c r="DY20" s="281"/>
      <c r="DZ20" s="281"/>
      <c r="EC20" s="241"/>
      <c r="EM20"/>
    </row>
    <row r="21" spans="14:143">
      <c r="N21"/>
      <c r="O21"/>
      <c r="P21"/>
      <c r="Q21"/>
      <c r="R21"/>
      <c r="S21"/>
      <c r="U21" s="290"/>
      <c r="V21" s="290"/>
      <c r="W21" s="290"/>
      <c r="X21" s="290"/>
      <c r="Y21" s="290"/>
      <c r="Z21" s="290"/>
      <c r="AA21" s="290"/>
      <c r="AB21" s="290"/>
      <c r="AC21" s="290"/>
      <c r="BZ21"/>
      <c r="CA21"/>
      <c r="DN21" s="281"/>
      <c r="DO21" s="281"/>
      <c r="DP21" s="281"/>
      <c r="DQ21" s="281"/>
      <c r="DR21" s="281"/>
      <c r="DS21" s="281"/>
      <c r="DT21" s="281"/>
      <c r="DU21" s="281"/>
      <c r="DV21" s="281"/>
      <c r="DW21" s="281"/>
      <c r="DX21" s="281"/>
      <c r="DY21" s="281"/>
      <c r="DZ21" s="281"/>
      <c r="EC21" s="241"/>
      <c r="EM21"/>
    </row>
    <row r="22" spans="14:143">
      <c r="N22"/>
      <c r="O22"/>
      <c r="P22"/>
      <c r="Q22"/>
      <c r="R22"/>
      <c r="S22"/>
      <c r="U22" s="290"/>
      <c r="V22" s="290"/>
      <c r="W22" s="290"/>
      <c r="X22" s="290"/>
      <c r="Y22" s="290"/>
      <c r="Z22" s="290"/>
      <c r="AA22" s="290"/>
      <c r="AB22" s="290"/>
      <c r="AC22" s="290"/>
      <c r="BZ22"/>
      <c r="CA22"/>
      <c r="DN22" s="281"/>
      <c r="DO22" s="281"/>
      <c r="DP22" s="281"/>
      <c r="DQ22" s="281"/>
      <c r="DR22" s="281"/>
      <c r="DS22" s="281"/>
      <c r="DT22" s="281"/>
      <c r="DU22" s="281"/>
      <c r="DV22" s="281"/>
      <c r="DW22" s="281"/>
      <c r="DX22" s="281"/>
      <c r="DY22" s="281"/>
      <c r="DZ22" s="281"/>
      <c r="EC22" s="241"/>
      <c r="EM22"/>
    </row>
    <row r="23" spans="14:143">
      <c r="N23"/>
      <c r="O23"/>
      <c r="P23"/>
      <c r="Q23"/>
      <c r="R23"/>
      <c r="S23"/>
      <c r="U23" s="290"/>
      <c r="V23" s="290"/>
      <c r="W23" s="290"/>
      <c r="X23" s="290"/>
      <c r="Y23" s="290"/>
      <c r="Z23" s="290"/>
      <c r="AA23" s="290"/>
      <c r="AB23" s="290"/>
      <c r="AC23" s="290"/>
      <c r="BZ23"/>
      <c r="CA23"/>
      <c r="DN23" s="281"/>
      <c r="DO23" s="281"/>
      <c r="DP23" s="281"/>
      <c r="DQ23" s="281"/>
      <c r="DR23" s="281"/>
      <c r="DS23" s="281"/>
      <c r="DT23" s="281"/>
      <c r="DU23" s="281"/>
      <c r="DV23" s="281"/>
      <c r="DW23" s="281"/>
      <c r="DX23" s="281"/>
      <c r="DY23" s="281"/>
      <c r="DZ23" s="281"/>
      <c r="EC23" s="241"/>
      <c r="EM23"/>
    </row>
    <row r="24" spans="14:143">
      <c r="N24"/>
      <c r="O24"/>
      <c r="P24"/>
      <c r="Q24"/>
      <c r="R24"/>
      <c r="S24"/>
      <c r="U24" s="290"/>
      <c r="V24" s="290"/>
      <c r="W24" s="290"/>
      <c r="X24" s="290"/>
      <c r="Y24" s="290"/>
      <c r="Z24" s="290"/>
      <c r="AA24" s="290"/>
      <c r="AB24" s="290"/>
      <c r="AC24" s="290"/>
      <c r="BZ24"/>
      <c r="CA24"/>
      <c r="DN24" s="281"/>
      <c r="DO24" s="281"/>
      <c r="DP24" s="281"/>
      <c r="DQ24" s="281"/>
      <c r="DR24" s="281"/>
      <c r="DS24" s="281"/>
      <c r="DT24" s="281"/>
      <c r="DU24" s="281"/>
      <c r="DV24" s="281"/>
      <c r="DW24" s="281"/>
      <c r="DX24" s="281"/>
      <c r="DY24" s="281"/>
      <c r="DZ24" s="281"/>
      <c r="EC24" s="241"/>
      <c r="EM24"/>
    </row>
    <row r="25" spans="14:143">
      <c r="N25"/>
      <c r="O25"/>
      <c r="P25"/>
      <c r="Q25"/>
      <c r="R25"/>
      <c r="S25"/>
      <c r="U25" s="290"/>
      <c r="V25" s="290"/>
      <c r="W25" s="290"/>
      <c r="X25" s="290"/>
      <c r="Y25" s="290"/>
      <c r="Z25" s="290"/>
      <c r="AA25" s="290"/>
      <c r="AB25" s="290"/>
      <c r="AC25" s="290"/>
      <c r="BZ25"/>
      <c r="CA25"/>
      <c r="DN25" s="281"/>
      <c r="DO25" s="281"/>
      <c r="DP25" s="281"/>
      <c r="DQ25" s="281"/>
      <c r="DR25" s="281"/>
      <c r="DS25" s="281"/>
      <c r="DT25" s="281"/>
      <c r="DU25" s="281"/>
      <c r="DV25" s="281"/>
      <c r="DW25" s="281"/>
      <c r="DX25" s="281"/>
      <c r="DY25" s="281"/>
      <c r="DZ25" s="281"/>
      <c r="EC25" s="241"/>
      <c r="EM25"/>
    </row>
    <row r="26" spans="14:143">
      <c r="N26"/>
      <c r="O26"/>
      <c r="P26"/>
      <c r="Q26"/>
      <c r="R26"/>
      <c r="S26"/>
      <c r="U26" s="290"/>
      <c r="V26" s="290"/>
      <c r="W26" s="290"/>
      <c r="X26" s="290"/>
      <c r="Y26" s="290"/>
      <c r="Z26" s="290"/>
      <c r="AA26" s="290"/>
      <c r="AB26" s="290"/>
      <c r="AC26" s="290"/>
      <c r="BZ26"/>
      <c r="CA26"/>
      <c r="DN26" s="281"/>
      <c r="DO26" s="281"/>
      <c r="DP26" s="281"/>
      <c r="DQ26" s="281"/>
      <c r="DR26" s="281"/>
      <c r="DS26" s="281"/>
      <c r="DT26" s="281"/>
      <c r="DU26" s="281"/>
      <c r="DV26" s="281"/>
      <c r="DW26" s="281"/>
      <c r="DX26" s="281"/>
      <c r="DY26" s="281"/>
      <c r="DZ26" s="281"/>
      <c r="EC26" s="241"/>
      <c r="EM26"/>
    </row>
    <row r="27" spans="14:143">
      <c r="N27"/>
      <c r="O27"/>
      <c r="P27"/>
      <c r="Q27"/>
      <c r="R27"/>
      <c r="S27"/>
      <c r="U27" s="290"/>
      <c r="V27" s="290"/>
      <c r="W27" s="290"/>
      <c r="X27" s="290"/>
      <c r="Y27" s="290"/>
      <c r="Z27" s="290"/>
      <c r="AA27" s="290"/>
      <c r="AB27" s="290"/>
      <c r="AC27" s="290"/>
      <c r="BZ27"/>
      <c r="CA27"/>
      <c r="DN27" s="281"/>
      <c r="DO27" s="281"/>
      <c r="DP27" s="281"/>
      <c r="DQ27" s="281"/>
      <c r="DR27" s="281"/>
      <c r="DS27" s="281"/>
      <c r="DT27" s="281"/>
      <c r="DU27" s="281"/>
      <c r="DV27" s="281"/>
      <c r="DW27" s="281"/>
      <c r="DX27" s="281"/>
      <c r="DY27" s="281"/>
      <c r="DZ27" s="281"/>
      <c r="EC27" s="241"/>
      <c r="EM27"/>
    </row>
    <row r="28" spans="14:143">
      <c r="N28"/>
      <c r="O28"/>
      <c r="P28"/>
      <c r="Q28"/>
      <c r="R28"/>
      <c r="S28"/>
      <c r="U28" s="290"/>
      <c r="V28" s="290"/>
      <c r="W28" s="290"/>
      <c r="X28" s="290"/>
      <c r="Y28" s="290"/>
      <c r="Z28" s="290"/>
      <c r="AA28" s="290"/>
      <c r="AB28" s="290"/>
      <c r="AC28" s="290"/>
      <c r="BZ28"/>
      <c r="CA28"/>
      <c r="DN28" s="281"/>
      <c r="DO28" s="281"/>
      <c r="DP28" s="281"/>
      <c r="DQ28" s="281"/>
      <c r="DR28" s="281"/>
      <c r="DS28" s="281"/>
      <c r="DT28" s="281"/>
      <c r="DU28" s="281"/>
      <c r="DV28" s="281"/>
      <c r="DW28" s="281"/>
      <c r="DX28" s="281"/>
      <c r="DY28" s="281"/>
      <c r="DZ28" s="281"/>
      <c r="EC28" s="241"/>
      <c r="EM28"/>
    </row>
    <row r="29" spans="14:143">
      <c r="N29"/>
      <c r="O29"/>
      <c r="P29"/>
      <c r="Q29"/>
      <c r="R29"/>
      <c r="S29"/>
      <c r="U29" s="290"/>
      <c r="V29" s="290"/>
      <c r="W29" s="290"/>
      <c r="X29" s="290"/>
      <c r="Y29" s="290"/>
      <c r="Z29" s="290"/>
      <c r="AA29" s="290"/>
      <c r="AB29" s="290"/>
      <c r="AC29" s="290"/>
      <c r="BZ29"/>
      <c r="CA29"/>
      <c r="DN29" s="281"/>
      <c r="DO29" s="281"/>
      <c r="DP29" s="281"/>
      <c r="DQ29" s="281"/>
      <c r="DR29" s="281"/>
      <c r="DS29" s="281"/>
      <c r="DT29" s="281"/>
      <c r="DU29" s="281"/>
      <c r="DV29" s="281"/>
      <c r="DW29" s="281"/>
      <c r="DX29" s="281"/>
      <c r="DY29" s="281"/>
      <c r="DZ29" s="281"/>
      <c r="EC29" s="241"/>
      <c r="EM29"/>
    </row>
    <row r="30" spans="14:143">
      <c r="N30"/>
      <c r="O30"/>
      <c r="P30"/>
      <c r="Q30"/>
      <c r="R30"/>
      <c r="S30"/>
      <c r="U30" s="290"/>
      <c r="V30" s="290"/>
      <c r="W30" s="290"/>
      <c r="X30" s="290"/>
      <c r="Y30" s="290"/>
      <c r="Z30" s="290"/>
      <c r="AA30" s="290"/>
      <c r="AB30" s="290"/>
      <c r="AC30" s="290"/>
      <c r="BZ30"/>
      <c r="CA30"/>
      <c r="DN30" s="281"/>
      <c r="DO30" s="281"/>
      <c r="DP30" s="281"/>
      <c r="DQ30" s="281"/>
      <c r="DR30" s="281"/>
      <c r="DS30" s="281"/>
      <c r="DT30" s="281"/>
      <c r="DU30" s="281"/>
      <c r="DV30" s="281"/>
      <c r="DW30" s="281"/>
      <c r="DX30" s="281"/>
      <c r="DY30" s="281"/>
      <c r="DZ30" s="281"/>
      <c r="EC30" s="241"/>
      <c r="EM30"/>
    </row>
    <row r="31" spans="14:143">
      <c r="N31"/>
      <c r="O31"/>
      <c r="P31"/>
      <c r="Q31"/>
      <c r="R31"/>
      <c r="S31"/>
      <c r="U31" s="290"/>
      <c r="V31" s="290"/>
      <c r="W31" s="290"/>
      <c r="X31" s="290"/>
      <c r="Y31" s="290"/>
      <c r="Z31" s="290"/>
      <c r="AA31" s="290"/>
      <c r="AB31" s="290"/>
      <c r="AC31" s="290"/>
      <c r="BZ31"/>
      <c r="CA31"/>
      <c r="DN31" s="281"/>
      <c r="DO31" s="281"/>
      <c r="DP31" s="281"/>
      <c r="DQ31" s="281"/>
      <c r="DR31" s="281"/>
      <c r="DS31" s="281"/>
      <c r="DT31" s="281"/>
      <c r="DU31" s="281"/>
      <c r="DV31" s="281"/>
      <c r="DW31" s="281"/>
      <c r="DX31" s="281"/>
      <c r="DY31" s="281"/>
      <c r="DZ31" s="281"/>
      <c r="EC31" s="241"/>
      <c r="EM31"/>
    </row>
    <row r="32" spans="14:143">
      <c r="N32"/>
      <c r="O32"/>
      <c r="P32"/>
      <c r="Q32"/>
      <c r="R32"/>
      <c r="S32"/>
      <c r="U32" s="290"/>
      <c r="V32" s="290"/>
      <c r="W32" s="290"/>
      <c r="X32" s="290"/>
      <c r="Y32" s="290"/>
      <c r="Z32" s="290"/>
      <c r="AA32" s="290"/>
      <c r="AB32" s="290"/>
      <c r="AC32" s="290"/>
      <c r="BZ32"/>
      <c r="CA32"/>
      <c r="DN32" s="281"/>
      <c r="DO32" s="281"/>
      <c r="DP32" s="281"/>
      <c r="DQ32" s="281"/>
      <c r="DR32" s="281"/>
      <c r="DS32" s="281"/>
      <c r="DT32" s="281"/>
      <c r="DU32" s="281"/>
      <c r="DV32" s="281"/>
      <c r="DW32" s="281"/>
      <c r="DX32" s="281"/>
      <c r="DY32" s="281"/>
      <c r="DZ32" s="281"/>
      <c r="EC32" s="241"/>
      <c r="EM32"/>
    </row>
    <row r="33" spans="14:143">
      <c r="N33"/>
      <c r="O33"/>
      <c r="P33"/>
      <c r="Q33"/>
      <c r="R33"/>
      <c r="S33"/>
      <c r="U33" s="290"/>
      <c r="V33" s="290"/>
      <c r="W33" s="290"/>
      <c r="X33" s="290"/>
      <c r="Y33" s="290"/>
      <c r="Z33" s="290"/>
      <c r="AA33" s="290"/>
      <c r="AB33" s="290"/>
      <c r="AC33" s="290"/>
      <c r="BZ33"/>
      <c r="CA33"/>
      <c r="DN33" s="281"/>
      <c r="DO33" s="281"/>
      <c r="DP33" s="281"/>
      <c r="DQ33" s="281"/>
      <c r="DR33" s="281"/>
      <c r="DS33" s="281"/>
      <c r="DT33" s="281"/>
      <c r="DU33" s="281"/>
      <c r="DV33" s="281"/>
      <c r="DW33" s="281"/>
      <c r="DX33" s="281"/>
      <c r="DY33" s="281"/>
      <c r="DZ33" s="281"/>
      <c r="EC33" s="241"/>
      <c r="EM33"/>
    </row>
    <row r="34" spans="14:143">
      <c r="N34"/>
      <c r="O34"/>
      <c r="P34"/>
      <c r="Q34"/>
      <c r="R34"/>
      <c r="S34"/>
      <c r="U34" s="290"/>
      <c r="V34" s="290"/>
      <c r="W34" s="290"/>
      <c r="X34" s="290"/>
      <c r="Y34" s="290"/>
      <c r="Z34" s="290"/>
      <c r="AA34" s="290"/>
      <c r="AB34" s="290"/>
      <c r="AC34" s="290"/>
      <c r="BZ34"/>
      <c r="CA34"/>
      <c r="DN34" s="281"/>
      <c r="DO34" s="281"/>
      <c r="DP34" s="281"/>
      <c r="DQ34" s="281"/>
      <c r="DR34" s="281"/>
      <c r="DS34" s="281"/>
      <c r="DT34" s="281"/>
      <c r="DU34" s="281"/>
      <c r="DV34" s="281"/>
      <c r="DW34" s="281"/>
      <c r="DX34" s="281"/>
      <c r="DY34" s="281"/>
      <c r="DZ34" s="281"/>
      <c r="EC34" s="241"/>
      <c r="EM34"/>
    </row>
    <row r="35" spans="14:143">
      <c r="N35"/>
      <c r="O35"/>
      <c r="P35"/>
      <c r="Q35"/>
      <c r="R35"/>
      <c r="S35"/>
      <c r="U35" s="290"/>
      <c r="V35" s="290"/>
      <c r="W35" s="290"/>
      <c r="X35" s="290"/>
      <c r="Y35" s="290"/>
      <c r="Z35" s="290"/>
      <c r="AA35" s="290"/>
      <c r="AB35" s="290"/>
      <c r="AC35" s="290"/>
      <c r="BZ35"/>
      <c r="CA35"/>
      <c r="DN35" s="281"/>
      <c r="DO35" s="281"/>
      <c r="DP35" s="281"/>
      <c r="DQ35" s="281"/>
      <c r="DR35" s="281"/>
      <c r="DS35" s="281"/>
      <c r="DT35" s="281"/>
      <c r="DU35" s="281"/>
      <c r="DV35" s="281"/>
      <c r="DW35" s="281"/>
      <c r="DX35" s="281"/>
      <c r="DY35" s="281"/>
      <c r="DZ35" s="281"/>
      <c r="EC35" s="241"/>
      <c r="EM35"/>
    </row>
    <row r="36" spans="14:143">
      <c r="N36"/>
      <c r="O36"/>
      <c r="P36"/>
      <c r="Q36"/>
      <c r="R36"/>
      <c r="S36"/>
      <c r="U36" s="290"/>
      <c r="V36" s="290"/>
      <c r="W36" s="290"/>
      <c r="X36" s="290"/>
      <c r="Y36" s="290"/>
      <c r="Z36" s="290"/>
      <c r="AA36" s="290"/>
      <c r="AB36" s="290"/>
      <c r="AC36" s="290"/>
      <c r="BZ36"/>
      <c r="CA36"/>
      <c r="DN36" s="281"/>
      <c r="DO36" s="281"/>
      <c r="DP36" s="281"/>
      <c r="DQ36" s="281"/>
      <c r="DR36" s="281"/>
      <c r="DS36" s="281"/>
      <c r="DT36" s="281"/>
      <c r="DU36" s="281"/>
      <c r="DV36" s="281"/>
      <c r="DW36" s="281"/>
      <c r="DX36" s="281"/>
      <c r="DY36" s="281"/>
      <c r="DZ36" s="281"/>
      <c r="EC36" s="241"/>
      <c r="EM36"/>
    </row>
    <row r="37" spans="14:143">
      <c r="N37"/>
      <c r="O37"/>
      <c r="P37"/>
      <c r="Q37"/>
      <c r="R37"/>
      <c r="S37"/>
      <c r="U37" s="290"/>
      <c r="V37" s="290"/>
      <c r="W37" s="290"/>
      <c r="X37" s="290"/>
      <c r="Y37" s="290"/>
      <c r="Z37" s="290"/>
      <c r="AA37" s="290"/>
      <c r="AB37" s="290"/>
      <c r="AC37" s="290"/>
      <c r="BZ37"/>
      <c r="CA37"/>
      <c r="DN37" s="281"/>
      <c r="DO37" s="281"/>
      <c r="DP37" s="281"/>
      <c r="DQ37" s="281"/>
      <c r="DR37" s="281"/>
      <c r="DS37" s="281"/>
      <c r="DT37" s="281"/>
      <c r="DU37" s="281"/>
      <c r="DV37" s="281"/>
      <c r="DW37" s="281"/>
      <c r="DX37" s="281"/>
      <c r="DY37" s="281"/>
      <c r="DZ37" s="281"/>
      <c r="EC37" s="241"/>
      <c r="EM37"/>
    </row>
    <row r="38" spans="14:143">
      <c r="N38"/>
      <c r="O38"/>
      <c r="P38"/>
      <c r="Q38"/>
      <c r="R38"/>
      <c r="S38"/>
      <c r="U38" s="290"/>
      <c r="V38" s="290"/>
      <c r="W38" s="290"/>
      <c r="X38" s="290"/>
      <c r="Y38" s="290"/>
      <c r="Z38" s="290"/>
      <c r="AA38" s="290"/>
      <c r="AB38" s="290"/>
      <c r="AC38" s="290"/>
      <c r="BZ38"/>
      <c r="CA38"/>
      <c r="DN38" s="281"/>
      <c r="DO38" s="281"/>
      <c r="DP38" s="281"/>
      <c r="DQ38" s="281"/>
      <c r="DR38" s="281"/>
      <c r="DS38" s="281"/>
      <c r="DT38" s="281"/>
      <c r="DU38" s="281"/>
      <c r="DV38" s="281"/>
      <c r="DW38" s="281"/>
      <c r="DX38" s="281"/>
      <c r="DY38" s="281"/>
      <c r="DZ38" s="281"/>
      <c r="EC38" s="241"/>
      <c r="EM38"/>
    </row>
    <row r="39" spans="14:143">
      <c r="N39"/>
      <c r="O39"/>
      <c r="P39"/>
      <c r="Q39"/>
      <c r="R39"/>
      <c r="S39"/>
      <c r="U39" s="290"/>
      <c r="V39" s="290"/>
      <c r="W39" s="290"/>
      <c r="X39" s="290"/>
      <c r="Y39" s="290"/>
      <c r="Z39" s="290"/>
      <c r="AA39" s="290"/>
      <c r="AB39" s="290"/>
      <c r="AC39" s="290"/>
      <c r="BZ39"/>
      <c r="CA39"/>
      <c r="DN39" s="281"/>
      <c r="DO39" s="281"/>
      <c r="DP39" s="281"/>
      <c r="DQ39" s="281"/>
      <c r="DR39" s="281"/>
      <c r="DS39" s="281"/>
      <c r="DT39" s="281"/>
      <c r="DU39" s="281"/>
      <c r="DV39" s="281"/>
      <c r="DW39" s="281"/>
      <c r="DX39" s="281"/>
      <c r="DY39" s="281"/>
      <c r="DZ39" s="281"/>
      <c r="EC39" s="241"/>
      <c r="EM39"/>
    </row>
    <row r="40" spans="14:143">
      <c r="N40"/>
      <c r="O40"/>
      <c r="P40"/>
      <c r="Q40"/>
      <c r="R40"/>
      <c r="S40"/>
      <c r="U40" s="290"/>
      <c r="V40" s="290"/>
      <c r="W40" s="290"/>
      <c r="X40" s="290"/>
      <c r="Y40" s="290"/>
      <c r="Z40" s="290"/>
      <c r="AA40" s="290"/>
      <c r="AB40" s="290"/>
      <c r="AC40" s="290"/>
      <c r="BZ40"/>
      <c r="CA40"/>
      <c r="DN40" s="281"/>
      <c r="DO40" s="281"/>
      <c r="DP40" s="281"/>
      <c r="DQ40" s="281"/>
      <c r="DR40" s="281"/>
      <c r="DS40" s="281"/>
      <c r="DT40" s="281"/>
      <c r="DU40" s="281"/>
      <c r="DV40" s="281"/>
      <c r="DW40" s="281"/>
      <c r="DX40" s="281"/>
      <c r="DY40" s="281"/>
      <c r="DZ40" s="281"/>
      <c r="EC40" s="241"/>
      <c r="EM40"/>
    </row>
    <row r="41" spans="14:143">
      <c r="N41"/>
      <c r="O41"/>
      <c r="P41"/>
      <c r="Q41"/>
      <c r="R41"/>
      <c r="S41"/>
      <c r="U41" s="290"/>
      <c r="V41" s="290"/>
      <c r="W41" s="290"/>
      <c r="X41" s="290"/>
      <c r="Y41" s="290"/>
      <c r="Z41" s="290"/>
      <c r="AA41" s="290"/>
      <c r="AB41" s="290"/>
      <c r="AC41" s="290"/>
      <c r="BZ41"/>
      <c r="CA41"/>
      <c r="DN41" s="281"/>
      <c r="DO41" s="281"/>
      <c r="DP41" s="281"/>
      <c r="DQ41" s="281"/>
      <c r="DR41" s="281"/>
      <c r="DS41" s="281"/>
      <c r="DT41" s="281"/>
      <c r="DU41" s="281"/>
      <c r="DV41" s="281"/>
      <c r="DW41" s="281"/>
      <c r="DX41" s="281"/>
      <c r="DY41" s="281"/>
      <c r="DZ41" s="281"/>
      <c r="EC41" s="241"/>
      <c r="EM41"/>
    </row>
    <row r="42" spans="14:143">
      <c r="N42"/>
      <c r="O42"/>
      <c r="P42"/>
      <c r="Q42"/>
      <c r="R42"/>
      <c r="S42"/>
      <c r="U42" s="290"/>
      <c r="V42" s="290"/>
      <c r="W42" s="290"/>
      <c r="X42" s="290"/>
      <c r="Y42" s="290"/>
      <c r="Z42" s="290"/>
      <c r="AA42" s="290"/>
      <c r="AB42" s="290"/>
      <c r="AC42" s="290"/>
      <c r="BZ42"/>
      <c r="CA42"/>
      <c r="DN42" s="281"/>
      <c r="DO42" s="281"/>
      <c r="DP42" s="281"/>
      <c r="DQ42" s="281"/>
      <c r="DR42" s="281"/>
      <c r="DS42" s="281"/>
      <c r="DT42" s="281"/>
      <c r="DU42" s="281"/>
      <c r="DV42" s="281"/>
      <c r="DW42" s="281"/>
      <c r="DX42" s="281"/>
      <c r="DY42" s="281"/>
      <c r="DZ42" s="281"/>
      <c r="EC42" s="241"/>
      <c r="EM42"/>
    </row>
    <row r="43" spans="14:143">
      <c r="N43"/>
      <c r="O43"/>
      <c r="P43"/>
      <c r="Q43"/>
      <c r="R43"/>
      <c r="S43"/>
      <c r="U43" s="290"/>
      <c r="V43" s="290"/>
      <c r="W43" s="290"/>
      <c r="X43" s="290"/>
      <c r="Y43" s="290"/>
      <c r="Z43" s="290"/>
      <c r="AA43" s="290"/>
      <c r="AB43" s="290"/>
      <c r="AC43" s="290"/>
      <c r="BZ43"/>
      <c r="CA43"/>
      <c r="DN43" s="281"/>
      <c r="DO43" s="281"/>
      <c r="DP43" s="281"/>
      <c r="DQ43" s="281"/>
      <c r="DR43" s="281"/>
      <c r="DS43" s="281"/>
      <c r="DT43" s="281"/>
      <c r="DU43" s="281"/>
      <c r="DV43" s="281"/>
      <c r="DW43" s="281"/>
      <c r="DX43" s="281"/>
      <c r="DY43" s="281"/>
      <c r="DZ43" s="281"/>
      <c r="EC43" s="241"/>
      <c r="EM43"/>
    </row>
    <row r="44" spans="14:143">
      <c r="N44"/>
      <c r="O44"/>
      <c r="P44"/>
      <c r="Q44"/>
      <c r="R44"/>
      <c r="S44"/>
      <c r="U44" s="290"/>
      <c r="V44" s="290"/>
      <c r="W44" s="290"/>
      <c r="X44" s="290"/>
      <c r="Y44" s="290"/>
      <c r="Z44" s="290"/>
      <c r="AA44" s="290"/>
      <c r="AB44" s="290"/>
      <c r="AC44" s="290"/>
      <c r="BZ44"/>
      <c r="CA44"/>
      <c r="DN44" s="281"/>
      <c r="DO44" s="281"/>
      <c r="DP44" s="281"/>
      <c r="DQ44" s="281"/>
      <c r="DR44" s="281"/>
      <c r="DS44" s="281"/>
      <c r="DT44" s="281"/>
      <c r="DU44" s="281"/>
      <c r="DV44" s="281"/>
      <c r="DW44" s="281"/>
      <c r="DX44" s="281"/>
      <c r="DY44" s="281"/>
      <c r="DZ44" s="281"/>
      <c r="EC44" s="241"/>
      <c r="EM44"/>
    </row>
    <row r="45" spans="14:143">
      <c r="N45"/>
      <c r="O45"/>
      <c r="P45"/>
      <c r="Q45"/>
      <c r="R45"/>
      <c r="S45"/>
      <c r="U45" s="290"/>
      <c r="V45" s="290"/>
      <c r="W45" s="290"/>
      <c r="X45" s="290"/>
      <c r="Y45" s="290"/>
      <c r="Z45" s="290"/>
      <c r="AA45" s="290"/>
      <c r="AB45" s="290"/>
      <c r="AC45" s="290"/>
      <c r="BZ45"/>
      <c r="CA45"/>
      <c r="DN45" s="281"/>
      <c r="DO45" s="281"/>
      <c r="DP45" s="281"/>
      <c r="DQ45" s="281"/>
      <c r="DR45" s="281"/>
      <c r="DS45" s="281"/>
      <c r="DT45" s="281"/>
      <c r="DU45" s="281"/>
      <c r="DV45" s="281"/>
      <c r="DW45" s="281"/>
      <c r="DX45" s="281"/>
      <c r="DY45" s="281"/>
      <c r="DZ45" s="281"/>
      <c r="EC45" s="241"/>
      <c r="EM45"/>
    </row>
    <row r="46" spans="14:143">
      <c r="N46"/>
      <c r="O46"/>
      <c r="P46"/>
      <c r="Q46"/>
      <c r="R46"/>
      <c r="S46"/>
      <c r="U46" s="290"/>
      <c r="V46" s="290"/>
      <c r="W46" s="290"/>
      <c r="X46" s="290"/>
      <c r="Y46" s="290"/>
      <c r="Z46" s="290"/>
      <c r="AA46" s="290"/>
      <c r="AB46" s="290"/>
      <c r="AC46" s="290"/>
      <c r="BZ46"/>
      <c r="CA46"/>
      <c r="DN46" s="281"/>
      <c r="DO46" s="281"/>
      <c r="DP46" s="281"/>
      <c r="DQ46" s="281"/>
      <c r="DR46" s="281"/>
      <c r="DS46" s="281"/>
      <c r="DT46" s="281"/>
      <c r="DU46" s="281"/>
      <c r="DV46" s="281"/>
      <c r="DW46" s="281"/>
      <c r="DX46" s="281"/>
      <c r="DY46" s="281"/>
      <c r="DZ46" s="281"/>
      <c r="EC46" s="241"/>
      <c r="EM46"/>
    </row>
    <row r="47" spans="14:143">
      <c r="N47"/>
      <c r="O47"/>
      <c r="P47"/>
      <c r="Q47"/>
      <c r="R47"/>
      <c r="S47"/>
      <c r="U47" s="290"/>
      <c r="V47" s="290"/>
      <c r="W47" s="290"/>
      <c r="X47" s="290"/>
      <c r="Y47" s="290"/>
      <c r="Z47" s="290"/>
      <c r="AA47" s="290"/>
      <c r="AB47" s="290"/>
      <c r="AC47" s="290"/>
      <c r="BZ47"/>
      <c r="CA47"/>
      <c r="DN47" s="281"/>
      <c r="DO47" s="281"/>
      <c r="DP47" s="281"/>
      <c r="DQ47" s="281"/>
      <c r="DR47" s="281"/>
      <c r="DS47" s="281"/>
      <c r="DT47" s="281"/>
      <c r="DU47" s="281"/>
      <c r="DV47" s="281"/>
      <c r="DW47" s="281"/>
      <c r="DX47" s="281"/>
      <c r="DY47" s="281"/>
      <c r="DZ47" s="281"/>
      <c r="EC47" s="241"/>
      <c r="EM47"/>
    </row>
    <row r="48" spans="14:143">
      <c r="N48"/>
      <c r="O48"/>
      <c r="P48"/>
      <c r="Q48"/>
      <c r="R48"/>
      <c r="S48"/>
      <c r="U48" s="290"/>
      <c r="V48" s="290"/>
      <c r="W48" s="290"/>
      <c r="X48" s="290"/>
      <c r="Y48" s="290"/>
      <c r="Z48" s="290"/>
      <c r="AA48" s="290"/>
      <c r="AB48" s="290"/>
      <c r="AC48" s="290"/>
      <c r="BZ48"/>
      <c r="CA48"/>
      <c r="DN48" s="281"/>
      <c r="DO48" s="281"/>
      <c r="DP48" s="281"/>
      <c r="DQ48" s="281"/>
      <c r="DR48" s="281"/>
      <c r="DS48" s="281"/>
      <c r="DT48" s="281"/>
      <c r="DU48" s="281"/>
      <c r="DV48" s="281"/>
      <c r="DW48" s="281"/>
      <c r="DX48" s="281"/>
      <c r="DY48" s="281"/>
      <c r="DZ48" s="281"/>
      <c r="EC48" s="241"/>
      <c r="EM48"/>
    </row>
    <row r="49" spans="14:143">
      <c r="N49"/>
      <c r="O49"/>
      <c r="P49"/>
      <c r="Q49"/>
      <c r="R49"/>
      <c r="S49"/>
      <c r="BZ49"/>
      <c r="CA49"/>
      <c r="DN49" s="281"/>
      <c r="DO49" s="281"/>
      <c r="DP49" s="281"/>
      <c r="DQ49" s="281"/>
      <c r="DR49" s="281"/>
      <c r="DS49" s="281"/>
      <c r="DT49" s="281"/>
      <c r="DU49" s="281"/>
      <c r="DV49" s="281"/>
      <c r="DW49" s="281"/>
      <c r="DX49" s="281"/>
      <c r="DY49" s="281"/>
      <c r="DZ49" s="281"/>
      <c r="EC49" s="241"/>
      <c r="EM49"/>
    </row>
    <row r="50" spans="14:143">
      <c r="N50"/>
      <c r="O50"/>
      <c r="P50"/>
      <c r="Q50"/>
      <c r="R50"/>
      <c r="S50"/>
      <c r="BZ50"/>
      <c r="CA50"/>
      <c r="DN50" s="281"/>
      <c r="DO50" s="281"/>
      <c r="DP50" s="281"/>
      <c r="DQ50" s="281"/>
      <c r="DR50" s="281"/>
      <c r="DS50" s="281"/>
      <c r="DT50" s="281"/>
      <c r="DU50" s="281"/>
      <c r="DV50" s="281"/>
      <c r="DW50" s="281"/>
      <c r="DX50" s="281"/>
      <c r="DY50" s="281"/>
      <c r="DZ50" s="281"/>
      <c r="EC50" s="241"/>
      <c r="EM50"/>
    </row>
    <row r="51" spans="14:143">
      <c r="N51"/>
      <c r="O51"/>
      <c r="P51"/>
      <c r="Q51"/>
      <c r="R51"/>
      <c r="S51"/>
      <c r="BZ51"/>
      <c r="CA51"/>
      <c r="DN51" s="281"/>
      <c r="DO51" s="281"/>
      <c r="DP51" s="281"/>
      <c r="DQ51" s="281"/>
      <c r="DR51" s="281"/>
      <c r="DS51" s="281"/>
      <c r="DT51" s="281"/>
      <c r="DU51" s="281"/>
      <c r="DV51" s="281"/>
      <c r="DW51" s="281"/>
      <c r="DX51" s="281"/>
      <c r="DY51" s="281"/>
      <c r="DZ51" s="281"/>
      <c r="EC51" s="241"/>
      <c r="EM51"/>
    </row>
    <row r="52" spans="14:143">
      <c r="N52"/>
      <c r="O52"/>
      <c r="P52"/>
      <c r="Q52"/>
      <c r="R52"/>
      <c r="S52"/>
      <c r="BZ52"/>
      <c r="CA52"/>
      <c r="DN52" s="281"/>
      <c r="DO52" s="281"/>
      <c r="DP52" s="281"/>
      <c r="DQ52" s="281"/>
      <c r="DR52" s="281"/>
      <c r="DS52" s="281"/>
      <c r="DT52" s="281"/>
      <c r="DU52" s="281"/>
      <c r="DV52" s="281"/>
      <c r="DW52" s="281"/>
      <c r="DX52" s="281"/>
      <c r="DY52" s="281"/>
      <c r="DZ52" s="281"/>
      <c r="EC52" s="241"/>
      <c r="EM52"/>
    </row>
    <row r="53" spans="14:143">
      <c r="N53"/>
      <c r="O53"/>
      <c r="P53"/>
      <c r="Q53"/>
      <c r="R53"/>
      <c r="S53"/>
      <c r="BZ53"/>
      <c r="CA53"/>
      <c r="DN53" s="281"/>
      <c r="DO53" s="281"/>
      <c r="DP53" s="281"/>
      <c r="DQ53" s="281"/>
      <c r="DR53" s="281"/>
      <c r="DS53" s="281"/>
      <c r="DT53" s="281"/>
      <c r="DU53" s="281"/>
      <c r="DV53" s="281"/>
      <c r="DW53" s="281"/>
      <c r="DX53" s="281"/>
      <c r="DY53" s="281"/>
      <c r="DZ53" s="281"/>
      <c r="EC53" s="241"/>
      <c r="EM53"/>
    </row>
    <row r="54" spans="14:143">
      <c r="N54"/>
      <c r="O54"/>
      <c r="P54"/>
      <c r="Q54"/>
      <c r="R54"/>
      <c r="S54"/>
      <c r="BZ54"/>
      <c r="CA54"/>
      <c r="DN54" s="281"/>
      <c r="DO54" s="281"/>
      <c r="DP54" s="281"/>
      <c r="DQ54" s="281"/>
      <c r="DR54" s="281"/>
      <c r="DS54" s="281"/>
      <c r="DT54" s="281"/>
      <c r="DU54" s="281"/>
      <c r="DV54" s="281"/>
      <c r="DW54" s="281"/>
      <c r="DX54" s="281"/>
      <c r="DY54" s="281"/>
      <c r="DZ54" s="281"/>
      <c r="EC54" s="241"/>
      <c r="EM54"/>
    </row>
    <row r="55" spans="14:143">
      <c r="N55"/>
      <c r="O55"/>
      <c r="P55"/>
      <c r="Q55"/>
      <c r="R55"/>
      <c r="S55"/>
      <c r="BZ55"/>
      <c r="CA55"/>
      <c r="DN55" s="281"/>
      <c r="DO55" s="281"/>
      <c r="DP55" s="281"/>
      <c r="DQ55" s="281"/>
      <c r="DR55" s="281"/>
      <c r="DS55" s="281"/>
      <c r="DT55" s="281"/>
      <c r="DU55" s="281"/>
      <c r="DV55" s="281"/>
      <c r="DW55" s="281"/>
      <c r="DX55" s="281"/>
      <c r="DY55" s="281"/>
      <c r="DZ55" s="281"/>
      <c r="EC55" s="241"/>
      <c r="EM55"/>
    </row>
    <row r="56" spans="14:143">
      <c r="N56"/>
      <c r="O56"/>
      <c r="P56"/>
      <c r="Q56"/>
      <c r="R56"/>
      <c r="S56"/>
      <c r="BZ56"/>
      <c r="CA56"/>
      <c r="DN56" s="281"/>
      <c r="DO56" s="281"/>
      <c r="DP56" s="281"/>
      <c r="DQ56" s="281"/>
      <c r="DR56" s="281"/>
      <c r="DS56" s="281"/>
      <c r="DT56" s="281"/>
      <c r="DU56" s="281"/>
      <c r="DV56" s="281"/>
      <c r="DW56" s="281"/>
      <c r="DX56" s="281"/>
      <c r="DY56" s="281"/>
      <c r="DZ56" s="281"/>
      <c r="EC56" s="241"/>
      <c r="EM56"/>
    </row>
    <row r="57" spans="14:143">
      <c r="N57"/>
      <c r="O57"/>
      <c r="P57"/>
      <c r="Q57"/>
      <c r="R57"/>
      <c r="S57"/>
      <c r="BZ57"/>
      <c r="CA57"/>
      <c r="DN57" s="281"/>
      <c r="DO57" s="281"/>
      <c r="DP57" s="281"/>
      <c r="DQ57" s="281"/>
      <c r="DR57" s="281"/>
      <c r="DS57" s="281"/>
      <c r="DT57" s="281"/>
      <c r="DU57" s="281"/>
      <c r="DV57" s="281"/>
      <c r="DW57" s="281"/>
      <c r="DX57" s="281"/>
      <c r="DY57" s="281"/>
      <c r="DZ57" s="281"/>
      <c r="EC57" s="241"/>
      <c r="EM57"/>
    </row>
    <row r="58" spans="14:143">
      <c r="N58"/>
      <c r="O58"/>
      <c r="P58"/>
      <c r="Q58"/>
      <c r="R58"/>
      <c r="S58"/>
      <c r="BZ58"/>
      <c r="CA58"/>
      <c r="DN58" s="281"/>
      <c r="DO58" s="281"/>
      <c r="DP58" s="281"/>
      <c r="DQ58" s="281"/>
      <c r="DR58" s="281"/>
      <c r="DS58" s="281"/>
      <c r="DT58" s="281"/>
      <c r="DU58" s="281"/>
      <c r="DV58" s="281"/>
      <c r="DW58" s="281"/>
      <c r="DX58" s="281"/>
      <c r="DY58" s="281"/>
      <c r="DZ58" s="281"/>
      <c r="EC58" s="241"/>
      <c r="EM58"/>
    </row>
    <row r="59" spans="14:143">
      <c r="N59"/>
      <c r="O59"/>
      <c r="P59"/>
      <c r="Q59"/>
      <c r="R59"/>
      <c r="S59"/>
      <c r="BZ59"/>
      <c r="CA59"/>
      <c r="DN59" s="281"/>
      <c r="DO59" s="281"/>
      <c r="DP59" s="281"/>
      <c r="DQ59" s="281"/>
      <c r="DR59" s="281"/>
      <c r="DS59" s="281"/>
      <c r="DT59" s="281"/>
      <c r="DU59" s="281"/>
      <c r="DV59" s="281"/>
      <c r="DW59" s="281"/>
      <c r="DX59" s="281"/>
      <c r="DY59" s="281"/>
      <c r="DZ59" s="281"/>
      <c r="EC59" s="241"/>
      <c r="EM59"/>
    </row>
    <row r="60" spans="14:143">
      <c r="DN60" s="281"/>
      <c r="DO60" s="281"/>
      <c r="DP60" s="281"/>
      <c r="DQ60" s="281"/>
      <c r="DR60" s="281"/>
      <c r="DS60" s="281"/>
      <c r="DT60" s="281"/>
      <c r="DU60" s="281"/>
      <c r="DV60" s="281"/>
      <c r="DW60" s="281"/>
      <c r="DX60" s="281"/>
      <c r="DY60" s="281"/>
      <c r="DZ60" s="281"/>
      <c r="EC60" s="241"/>
      <c r="EM60"/>
    </row>
    <row r="61" spans="14:143">
      <c r="DN61" s="281"/>
      <c r="DO61" s="281"/>
      <c r="DP61" s="281"/>
      <c r="DQ61" s="281"/>
      <c r="DR61" s="281"/>
      <c r="DS61" s="281"/>
      <c r="DT61" s="281"/>
      <c r="DU61" s="281"/>
      <c r="DV61" s="281"/>
      <c r="DW61" s="281"/>
      <c r="DX61" s="281"/>
      <c r="DY61" s="281"/>
      <c r="DZ61" s="281"/>
      <c r="EC61" s="241"/>
      <c r="EM61"/>
    </row>
    <row r="62" spans="14:143">
      <c r="DN62" s="281"/>
      <c r="DO62" s="281"/>
      <c r="DP62" s="281"/>
      <c r="DQ62" s="281"/>
      <c r="DR62" s="281"/>
      <c r="DS62" s="281"/>
      <c r="DT62" s="281"/>
      <c r="DU62" s="281"/>
      <c r="DV62" s="281"/>
      <c r="DW62" s="281"/>
      <c r="DX62" s="281"/>
      <c r="DY62" s="281"/>
      <c r="DZ62" s="281"/>
      <c r="EC62" s="241"/>
      <c r="EM62"/>
    </row>
    <row r="63" spans="14:143">
      <c r="DN63" s="281"/>
      <c r="DO63" s="281"/>
      <c r="DP63" s="281"/>
      <c r="DQ63" s="281"/>
      <c r="DR63" s="281"/>
      <c r="DS63" s="281"/>
      <c r="DT63" s="281"/>
      <c r="DU63" s="281"/>
      <c r="DV63" s="281"/>
      <c r="DW63" s="281"/>
      <c r="DX63" s="281"/>
      <c r="DY63" s="281"/>
      <c r="DZ63" s="281"/>
      <c r="EC63" s="241"/>
      <c r="EM63"/>
    </row>
    <row r="64" spans="14:143">
      <c r="DN64" s="281"/>
      <c r="DO64" s="281"/>
      <c r="DP64" s="281"/>
      <c r="DQ64" s="281"/>
      <c r="DR64" s="281"/>
      <c r="DS64" s="281"/>
      <c r="DT64" s="281"/>
      <c r="DU64" s="281"/>
      <c r="DV64" s="281"/>
      <c r="DW64" s="281"/>
      <c r="DX64" s="281"/>
      <c r="DY64" s="281"/>
      <c r="DZ64" s="281"/>
      <c r="EC64" s="241"/>
      <c r="EM64"/>
    </row>
    <row r="65" spans="118:143">
      <c r="DN65" s="281"/>
      <c r="DO65" s="281"/>
      <c r="DP65" s="281"/>
      <c r="DQ65" s="281"/>
      <c r="DR65" s="281"/>
      <c r="DS65" s="281"/>
      <c r="DT65" s="281"/>
      <c r="DU65" s="281"/>
      <c r="DV65" s="281"/>
      <c r="DW65" s="281"/>
      <c r="DX65" s="281"/>
      <c r="DY65" s="281"/>
      <c r="DZ65" s="281"/>
      <c r="EC65" s="241"/>
      <c r="EM65"/>
    </row>
    <row r="66" spans="118:143">
      <c r="DN66" s="281"/>
      <c r="DO66" s="281"/>
      <c r="DP66" s="281"/>
      <c r="DQ66" s="281"/>
      <c r="DR66" s="281"/>
      <c r="DS66" s="281"/>
      <c r="DT66" s="281"/>
      <c r="DU66" s="281"/>
      <c r="DV66" s="281"/>
      <c r="DW66" s="281"/>
      <c r="DX66" s="281"/>
      <c r="DY66" s="281"/>
      <c r="DZ66" s="281"/>
      <c r="EC66" s="241"/>
      <c r="EM66"/>
    </row>
    <row r="67" spans="118:143">
      <c r="DN67" s="281"/>
      <c r="DO67" s="281"/>
      <c r="DP67" s="281"/>
      <c r="DQ67" s="281"/>
      <c r="DR67" s="281"/>
      <c r="DS67" s="281"/>
      <c r="DT67" s="281"/>
      <c r="DU67" s="281"/>
      <c r="DV67" s="281"/>
      <c r="DW67" s="281"/>
      <c r="DX67" s="281"/>
      <c r="DY67" s="281"/>
      <c r="DZ67" s="281"/>
      <c r="EC67" s="241"/>
      <c r="EM67"/>
    </row>
    <row r="68" spans="118:143">
      <c r="DN68" s="281"/>
      <c r="DO68" s="281"/>
      <c r="DP68" s="281"/>
      <c r="DQ68" s="281"/>
      <c r="DR68" s="281"/>
      <c r="DS68" s="281"/>
      <c r="DT68" s="281"/>
      <c r="DU68" s="281"/>
      <c r="DV68" s="281"/>
      <c r="DW68" s="281"/>
      <c r="DX68" s="281"/>
      <c r="DY68" s="281"/>
      <c r="DZ68" s="281"/>
      <c r="EC68" s="241"/>
      <c r="EM68"/>
    </row>
    <row r="69" spans="118:143">
      <c r="DN69" s="281"/>
      <c r="DO69" s="281"/>
      <c r="DP69" s="281"/>
      <c r="DQ69" s="281"/>
      <c r="DR69" s="281"/>
      <c r="DS69" s="281"/>
      <c r="DT69" s="281"/>
      <c r="DU69" s="281"/>
      <c r="DV69" s="281"/>
      <c r="DW69" s="281"/>
      <c r="DX69" s="281"/>
      <c r="DY69" s="281"/>
      <c r="DZ69" s="281"/>
      <c r="EC69" s="241"/>
      <c r="EM69"/>
    </row>
    <row r="70" spans="118:143">
      <c r="DN70" s="281"/>
      <c r="DO70" s="281"/>
      <c r="DP70" s="281"/>
      <c r="DQ70" s="281"/>
      <c r="DR70" s="281"/>
      <c r="DS70" s="281"/>
      <c r="DT70" s="281"/>
      <c r="DU70" s="281"/>
      <c r="DV70" s="281"/>
      <c r="DW70" s="281"/>
      <c r="DX70" s="281"/>
      <c r="DY70" s="281"/>
      <c r="DZ70" s="281"/>
      <c r="EC70" s="241"/>
      <c r="EM70"/>
    </row>
    <row r="71" spans="118:143">
      <c r="DN71" s="281"/>
      <c r="DO71" s="281"/>
      <c r="DP71" s="281"/>
      <c r="DQ71" s="281"/>
      <c r="DR71" s="281"/>
      <c r="DS71" s="281"/>
      <c r="DT71" s="281"/>
      <c r="DU71" s="281"/>
      <c r="DV71" s="281"/>
      <c r="DW71" s="281"/>
      <c r="DX71" s="281"/>
      <c r="DY71" s="281"/>
      <c r="DZ71" s="281"/>
      <c r="EC71" s="241"/>
      <c r="EM71"/>
    </row>
    <row r="72" spans="118:143">
      <c r="DN72" s="281"/>
      <c r="DO72" s="281"/>
      <c r="DP72" s="281"/>
      <c r="DQ72" s="281"/>
      <c r="DR72" s="281"/>
      <c r="DS72" s="281"/>
      <c r="DT72" s="281"/>
      <c r="DU72" s="281"/>
      <c r="DV72" s="281"/>
      <c r="DW72" s="281"/>
      <c r="DX72" s="281"/>
      <c r="DY72" s="281"/>
      <c r="DZ72" s="281"/>
      <c r="EC72" s="241"/>
      <c r="EM72"/>
    </row>
    <row r="73" spans="118:143">
      <c r="DN73" s="281"/>
      <c r="DO73" s="281"/>
      <c r="DP73" s="281"/>
      <c r="DQ73" s="281"/>
      <c r="DR73" s="281"/>
      <c r="DS73" s="281"/>
      <c r="DT73" s="281"/>
      <c r="DU73" s="281"/>
      <c r="DV73" s="281"/>
      <c r="DW73" s="281"/>
      <c r="DX73" s="281"/>
      <c r="DY73" s="281"/>
      <c r="DZ73" s="281"/>
      <c r="EC73" s="241"/>
      <c r="EM73"/>
    </row>
    <row r="74" spans="118:143">
      <c r="DN74" s="281"/>
      <c r="DO74" s="281"/>
      <c r="DP74" s="281"/>
      <c r="DQ74" s="281"/>
      <c r="DR74" s="281"/>
      <c r="DS74" s="281"/>
      <c r="DT74" s="281"/>
      <c r="DU74" s="281"/>
      <c r="DV74" s="281"/>
      <c r="DW74" s="281"/>
      <c r="DX74" s="281"/>
      <c r="DY74" s="281"/>
      <c r="DZ74" s="281"/>
      <c r="EC74" s="241"/>
      <c r="EM74"/>
    </row>
    <row r="75" spans="118:143">
      <c r="DN75" s="281"/>
      <c r="DO75" s="281"/>
      <c r="DP75" s="281"/>
      <c r="DQ75" s="281"/>
      <c r="DR75" s="281"/>
      <c r="DS75" s="281"/>
      <c r="DT75" s="281"/>
      <c r="DU75" s="281"/>
      <c r="DV75" s="281"/>
      <c r="DW75" s="281"/>
      <c r="DX75" s="281"/>
      <c r="DY75" s="281"/>
      <c r="DZ75" s="281"/>
      <c r="EC75" s="241"/>
      <c r="EM75"/>
    </row>
    <row r="76" spans="118:143">
      <c r="DN76" s="281"/>
      <c r="DO76" s="281"/>
      <c r="DP76" s="281"/>
      <c r="DQ76" s="281"/>
      <c r="DR76" s="281"/>
      <c r="DS76" s="281"/>
      <c r="DT76" s="281"/>
      <c r="DU76" s="281"/>
      <c r="DV76" s="281"/>
      <c r="DW76" s="281"/>
      <c r="DX76" s="281"/>
      <c r="DY76" s="281"/>
      <c r="DZ76" s="281"/>
      <c r="EC76" s="241"/>
      <c r="EM76"/>
    </row>
    <row r="77" spans="118:143">
      <c r="DN77" s="281"/>
      <c r="DO77" s="281"/>
      <c r="DP77" s="281"/>
      <c r="DQ77" s="281"/>
      <c r="DR77" s="281"/>
      <c r="DS77" s="281"/>
      <c r="DT77" s="281"/>
      <c r="DU77" s="281"/>
      <c r="DV77" s="281"/>
      <c r="DW77" s="281"/>
      <c r="DX77" s="281"/>
      <c r="DY77" s="281"/>
      <c r="DZ77" s="281"/>
      <c r="EC77" s="241"/>
      <c r="EM77"/>
    </row>
    <row r="78" spans="118:143">
      <c r="DN78" s="281"/>
      <c r="DO78" s="281"/>
      <c r="DP78" s="281"/>
      <c r="DQ78" s="281"/>
      <c r="DR78" s="281"/>
      <c r="DS78" s="281"/>
      <c r="DT78" s="281"/>
      <c r="DU78" s="281"/>
      <c r="DV78" s="281"/>
      <c r="DW78" s="281"/>
      <c r="DX78" s="281"/>
      <c r="DY78" s="281"/>
      <c r="DZ78" s="281"/>
      <c r="EC78" s="241"/>
      <c r="EM78"/>
    </row>
    <row r="79" spans="118:143">
      <c r="DN79" s="281"/>
      <c r="DO79" s="281"/>
      <c r="DP79" s="281"/>
      <c r="DQ79" s="281"/>
      <c r="DR79" s="281"/>
      <c r="DS79" s="281"/>
      <c r="DT79" s="281"/>
      <c r="DU79" s="281"/>
      <c r="DV79" s="281"/>
      <c r="DW79" s="281"/>
      <c r="DX79" s="281"/>
      <c r="DY79" s="281"/>
      <c r="DZ79" s="281"/>
      <c r="EC79" s="241"/>
      <c r="EM79"/>
    </row>
    <row r="80" spans="118:143">
      <c r="DN80" s="281"/>
      <c r="DO80" s="281"/>
      <c r="DP80" s="281"/>
      <c r="DQ80" s="281"/>
      <c r="DR80" s="281"/>
      <c r="DS80" s="281"/>
      <c r="DT80" s="281"/>
      <c r="DU80" s="281"/>
      <c r="DV80" s="281"/>
      <c r="DW80" s="281"/>
      <c r="DX80" s="281"/>
      <c r="DY80" s="281"/>
      <c r="DZ80" s="281"/>
      <c r="EC80" s="241"/>
      <c r="EM80"/>
    </row>
    <row r="81" spans="118:143">
      <c r="DN81" s="281"/>
      <c r="DO81" s="281"/>
      <c r="DP81" s="281"/>
      <c r="DQ81" s="281"/>
      <c r="DR81" s="281"/>
      <c r="DS81" s="281"/>
      <c r="DT81" s="281"/>
      <c r="DU81" s="281"/>
      <c r="DV81" s="281"/>
      <c r="DW81" s="281"/>
      <c r="DX81" s="281"/>
      <c r="DY81" s="281"/>
      <c r="DZ81" s="281"/>
      <c r="EC81" s="241"/>
      <c r="EM81"/>
    </row>
    <row r="82" spans="118:143">
      <c r="DN82" s="281"/>
      <c r="DO82" s="281"/>
      <c r="DP82" s="281"/>
      <c r="DQ82" s="281"/>
      <c r="DR82" s="281"/>
      <c r="DS82" s="281"/>
      <c r="DT82" s="281"/>
      <c r="DU82" s="281"/>
      <c r="DV82" s="281"/>
      <c r="DW82" s="281"/>
      <c r="DX82" s="281"/>
      <c r="DY82" s="281"/>
      <c r="DZ82" s="281"/>
      <c r="EC82" s="241"/>
      <c r="EM82"/>
    </row>
    <row r="83" spans="118:143">
      <c r="DN83" s="281"/>
      <c r="DO83" s="281"/>
      <c r="DP83" s="281"/>
      <c r="DQ83" s="281"/>
      <c r="DR83" s="281"/>
      <c r="DS83" s="281"/>
      <c r="DT83" s="281"/>
      <c r="DU83" s="281"/>
      <c r="DV83" s="281"/>
      <c r="DW83" s="281"/>
      <c r="DX83" s="281"/>
      <c r="DY83" s="281"/>
      <c r="DZ83" s="281"/>
      <c r="EC83" s="241"/>
      <c r="EM83"/>
    </row>
    <row r="84" spans="118:143">
      <c r="DN84" s="281"/>
      <c r="DO84" s="281"/>
      <c r="DP84" s="281"/>
      <c r="DQ84" s="281"/>
      <c r="DR84" s="281"/>
      <c r="DS84" s="281"/>
      <c r="DT84" s="281"/>
      <c r="DU84" s="281"/>
      <c r="DV84" s="281"/>
      <c r="DW84" s="281"/>
      <c r="DX84" s="281"/>
      <c r="DY84" s="281"/>
      <c r="DZ84" s="281"/>
      <c r="EC84" s="241"/>
      <c r="EM84"/>
    </row>
    <row r="85" spans="118:143">
      <c r="DN85" s="281"/>
      <c r="DO85" s="281"/>
      <c r="DP85" s="281"/>
      <c r="DQ85" s="281"/>
      <c r="DR85" s="281"/>
      <c r="DS85" s="281"/>
      <c r="DT85" s="281"/>
      <c r="DU85" s="281"/>
      <c r="DV85" s="281"/>
      <c r="DW85" s="281"/>
      <c r="DX85" s="281"/>
      <c r="DY85" s="281"/>
      <c r="DZ85" s="281"/>
      <c r="EC85" s="241"/>
      <c r="EM85"/>
    </row>
    <row r="86" spans="118:143">
      <c r="DN86" s="281"/>
      <c r="DO86" s="281"/>
      <c r="DP86" s="281"/>
      <c r="DQ86" s="281"/>
      <c r="DR86" s="281"/>
      <c r="DS86" s="281"/>
      <c r="DT86" s="281"/>
      <c r="DU86" s="281"/>
      <c r="DV86" s="281"/>
      <c r="DW86" s="281"/>
      <c r="DX86" s="281"/>
      <c r="DY86" s="281"/>
      <c r="DZ86" s="281"/>
      <c r="EC86" s="241"/>
      <c r="EM86"/>
    </row>
    <row r="87" spans="118:143">
      <c r="DN87" s="281"/>
      <c r="DO87" s="281"/>
      <c r="DP87" s="281"/>
      <c r="DQ87" s="281"/>
      <c r="DR87" s="281"/>
      <c r="DS87" s="281"/>
      <c r="DT87" s="281"/>
      <c r="DU87" s="281"/>
      <c r="DV87" s="281"/>
      <c r="DW87" s="281"/>
      <c r="DX87" s="281"/>
      <c r="DY87" s="281"/>
      <c r="DZ87" s="281"/>
      <c r="EC87" s="241"/>
      <c r="EM87"/>
    </row>
    <row r="88" spans="118:143">
      <c r="DN88" s="281"/>
      <c r="DO88" s="281"/>
      <c r="DP88" s="281"/>
      <c r="DQ88" s="281"/>
      <c r="DR88" s="281"/>
      <c r="DS88" s="281"/>
      <c r="DT88" s="281"/>
      <c r="DU88" s="281"/>
      <c r="DV88" s="281"/>
      <c r="DW88" s="281"/>
      <c r="DX88" s="281"/>
      <c r="DY88" s="281"/>
      <c r="DZ88" s="281"/>
      <c r="EC88" s="241"/>
      <c r="EM88"/>
    </row>
    <row r="89" spans="118:143">
      <c r="DN89" s="281"/>
      <c r="DO89" s="281"/>
      <c r="DP89" s="281"/>
      <c r="DQ89" s="281"/>
      <c r="DR89" s="281"/>
      <c r="DS89" s="281"/>
      <c r="DT89" s="281"/>
      <c r="DU89" s="281"/>
      <c r="DV89" s="281"/>
      <c r="DW89" s="281"/>
      <c r="DX89" s="281"/>
      <c r="DY89" s="281"/>
      <c r="DZ89" s="281"/>
      <c r="EC89" s="241"/>
      <c r="EM89"/>
    </row>
    <row r="90" spans="118:143">
      <c r="DN90" s="281"/>
      <c r="DO90" s="281"/>
      <c r="DP90" s="281"/>
      <c r="DQ90" s="281"/>
      <c r="DR90" s="281"/>
      <c r="DS90" s="281"/>
      <c r="DT90" s="281"/>
      <c r="DU90" s="281"/>
      <c r="DV90" s="281"/>
      <c r="DW90" s="281"/>
      <c r="DX90" s="281"/>
      <c r="DY90" s="281"/>
      <c r="DZ90" s="281"/>
      <c r="EC90" s="241"/>
      <c r="EM90"/>
    </row>
    <row r="91" spans="118:143">
      <c r="DN91" s="281"/>
      <c r="DO91" s="281"/>
      <c r="DP91" s="281"/>
      <c r="DQ91" s="281"/>
      <c r="DR91" s="281"/>
      <c r="DS91" s="281"/>
      <c r="DT91" s="281"/>
      <c r="DU91" s="281"/>
      <c r="DV91" s="281"/>
      <c r="DW91" s="281"/>
      <c r="DX91" s="281"/>
      <c r="DY91" s="281"/>
      <c r="DZ91" s="281"/>
      <c r="EC91" s="241"/>
      <c r="EM91"/>
    </row>
    <row r="92" spans="118:143">
      <c r="DN92" s="281"/>
      <c r="DO92" s="281"/>
      <c r="DP92" s="281"/>
      <c r="DQ92" s="281"/>
      <c r="DR92" s="281"/>
      <c r="DS92" s="281"/>
      <c r="DT92" s="281"/>
      <c r="DU92" s="281"/>
      <c r="DV92" s="281"/>
      <c r="DW92" s="281"/>
      <c r="DX92" s="281"/>
      <c r="DY92" s="281"/>
      <c r="DZ92" s="281"/>
      <c r="EC92" s="241"/>
      <c r="EM92"/>
    </row>
    <row r="93" spans="118:143">
      <c r="DN93" s="281"/>
      <c r="DO93" s="281"/>
      <c r="DP93" s="281"/>
      <c r="DQ93" s="281"/>
      <c r="DR93" s="281"/>
      <c r="DS93" s="281"/>
      <c r="DT93" s="281"/>
      <c r="DU93" s="281"/>
      <c r="DV93" s="281"/>
      <c r="DW93" s="281"/>
      <c r="DX93" s="281"/>
      <c r="DY93" s="281"/>
      <c r="DZ93" s="281"/>
      <c r="EC93" s="241"/>
      <c r="EM93"/>
    </row>
    <row r="94" spans="118:143">
      <c r="DN94" s="281"/>
      <c r="DO94" s="281"/>
      <c r="DP94" s="281"/>
      <c r="DQ94" s="281"/>
      <c r="DR94" s="281"/>
      <c r="DS94" s="281"/>
      <c r="DT94" s="281"/>
      <c r="DU94" s="281"/>
      <c r="DV94" s="281"/>
      <c r="DW94" s="281"/>
      <c r="DX94" s="281"/>
      <c r="DY94" s="281"/>
      <c r="DZ94" s="281"/>
      <c r="EC94" s="241"/>
      <c r="EM94"/>
    </row>
    <row r="95" spans="118:143">
      <c r="DN95" s="281"/>
      <c r="DO95" s="281"/>
      <c r="DP95" s="281"/>
      <c r="DQ95" s="281"/>
      <c r="DR95" s="281"/>
      <c r="DS95" s="281"/>
      <c r="DT95" s="281"/>
      <c r="DU95" s="281"/>
      <c r="DV95" s="281"/>
      <c r="DW95" s="281"/>
      <c r="DX95" s="281"/>
      <c r="DY95" s="281"/>
      <c r="DZ95" s="281"/>
      <c r="EC95" s="241"/>
      <c r="EM95"/>
    </row>
    <row r="96" spans="118:143">
      <c r="DN96" s="281"/>
      <c r="DO96" s="281"/>
      <c r="DP96" s="281"/>
      <c r="DQ96" s="281"/>
      <c r="DR96" s="281"/>
      <c r="DS96" s="281"/>
      <c r="DT96" s="281"/>
      <c r="DU96" s="281"/>
      <c r="DV96" s="281"/>
      <c r="DW96" s="281"/>
      <c r="DX96" s="281"/>
      <c r="DY96" s="281"/>
      <c r="DZ96" s="281"/>
      <c r="EC96" s="241"/>
      <c r="EM96"/>
    </row>
    <row r="97" spans="118:143">
      <c r="DN97" s="281"/>
      <c r="DO97" s="281"/>
      <c r="DP97" s="281"/>
      <c r="DQ97" s="281"/>
      <c r="DR97" s="281"/>
      <c r="DS97" s="281"/>
      <c r="DT97" s="281"/>
      <c r="DU97" s="281"/>
      <c r="DV97" s="281"/>
      <c r="DW97" s="281"/>
      <c r="DX97" s="281"/>
      <c r="DY97" s="281"/>
      <c r="DZ97" s="281"/>
      <c r="EC97" s="241"/>
      <c r="EM97"/>
    </row>
    <row r="98" spans="118:143">
      <c r="DN98" s="281"/>
      <c r="DO98" s="281"/>
      <c r="DP98" s="281"/>
      <c r="DQ98" s="281"/>
      <c r="DR98" s="281"/>
      <c r="DS98" s="281"/>
      <c r="DT98" s="281"/>
      <c r="DU98" s="281"/>
      <c r="DV98" s="281"/>
      <c r="DW98" s="281"/>
      <c r="DX98" s="281"/>
      <c r="DY98" s="281"/>
      <c r="DZ98" s="281"/>
      <c r="EC98" s="241"/>
      <c r="EM98"/>
    </row>
    <row r="99" spans="118:143">
      <c r="DN99" s="281"/>
      <c r="DO99" s="281"/>
      <c r="DP99" s="281"/>
      <c r="DQ99" s="281"/>
      <c r="DR99" s="281"/>
      <c r="DS99" s="281"/>
      <c r="DT99" s="281"/>
      <c r="DU99" s="281"/>
      <c r="DV99" s="281"/>
      <c r="DW99" s="281"/>
      <c r="DX99" s="281"/>
      <c r="DY99" s="281"/>
      <c r="DZ99" s="281"/>
      <c r="EC99" s="241"/>
      <c r="EM99"/>
    </row>
    <row r="100" spans="118:143">
      <c r="DN100" s="281"/>
      <c r="DO100" s="281"/>
      <c r="DP100" s="281"/>
      <c r="DQ100" s="281"/>
      <c r="DR100" s="281"/>
      <c r="DS100" s="281"/>
      <c r="DT100" s="281"/>
      <c r="DU100" s="281"/>
      <c r="DV100" s="281"/>
      <c r="DW100" s="281"/>
      <c r="DX100" s="281"/>
      <c r="DY100" s="281"/>
      <c r="DZ100" s="281"/>
      <c r="EC100" s="241"/>
      <c r="EM100"/>
    </row>
    <row r="101" spans="118:143">
      <c r="DN101" s="281"/>
      <c r="DO101" s="281"/>
      <c r="DP101" s="281"/>
      <c r="DQ101" s="281"/>
      <c r="DR101" s="281"/>
      <c r="DS101" s="281"/>
      <c r="DT101" s="281"/>
      <c r="DU101" s="281"/>
      <c r="DV101" s="281"/>
      <c r="DW101" s="281"/>
      <c r="DX101" s="281"/>
      <c r="DY101" s="281"/>
      <c r="DZ101" s="281"/>
      <c r="EC101" s="241"/>
      <c r="EM101"/>
    </row>
    <row r="102" spans="118:143">
      <c r="DN102" s="281"/>
      <c r="DO102" s="281"/>
      <c r="DP102" s="281"/>
      <c r="DQ102" s="281"/>
      <c r="DR102" s="281"/>
      <c r="DS102" s="281"/>
      <c r="DT102" s="281"/>
      <c r="DU102" s="281"/>
      <c r="DV102" s="281"/>
      <c r="DW102" s="281"/>
      <c r="DX102" s="281"/>
      <c r="DY102" s="281"/>
      <c r="DZ102" s="281"/>
      <c r="EC102" s="241"/>
      <c r="EM102"/>
    </row>
  </sheetData>
  <pageMargins left="0.7" right="0.7" top="0.75" bottom="0.75" header="0.3" footer="0.3"/>
  <pageSetup paperSize="9" orientation="portrait" r:id="rId1"/>
  <tableParts count="18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theme="3"/>
  </sheetPr>
  <dimension ref="A1:E118"/>
  <sheetViews>
    <sheetView topLeftCell="B1" workbookViewId="0">
      <selection activeCell="D3" sqref="D3"/>
    </sheetView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4" ht="20.25" thickBot="1">
      <c r="C1" s="325" t="s">
        <v>1</v>
      </c>
      <c r="D1" s="325"/>
    </row>
    <row r="2" spans="1:4" ht="16.5" thickTop="1" thickBot="1"/>
    <row r="3" spans="1:4" ht="26.25">
      <c r="A3" s="5">
        <f>MATCH(D3,S005_largeur)+1</f>
        <v>22</v>
      </c>
      <c r="C3" s="6" t="s">
        <v>2</v>
      </c>
      <c r="D3" s="7">
        <v>21</v>
      </c>
    </row>
    <row r="4" spans="1:4" ht="27" thickBot="1">
      <c r="A4" s="5">
        <f>MATCH(D4,S005_largeur)+1</f>
        <v>33</v>
      </c>
      <c r="C4" s="8" t="s">
        <v>3</v>
      </c>
      <c r="D4" s="9">
        <v>35</v>
      </c>
    </row>
    <row r="5" spans="1:4" ht="20.25">
      <c r="C5" s="10"/>
      <c r="D5" s="10"/>
    </row>
    <row r="6" spans="1:4" ht="21" thickBot="1">
      <c r="C6" s="10"/>
      <c r="D6" s="10"/>
    </row>
    <row r="7" spans="1:4" ht="28.5">
      <c r="A7" s="5">
        <f>MATCH(D4,S005_largeur)+1</f>
        <v>33</v>
      </c>
      <c r="C7" s="6" t="s">
        <v>4</v>
      </c>
      <c r="D7" s="11">
        <f>IF(INDEX(S005_matrice,A4,A3)=0,"NON Applicable",INDEX(S005_matrice,A4,A3))</f>
        <v>58</v>
      </c>
    </row>
    <row r="8" spans="1:4" ht="29.25" thickBot="1">
      <c r="A8" s="5">
        <f>MATCH(D3,S005_largeur)+1</f>
        <v>22</v>
      </c>
      <c r="C8" s="8" t="s">
        <v>5</v>
      </c>
      <c r="D8" s="12">
        <f>IF(INDEX(S005_matrice,A8,A7)=0,"NON Applicable",INDEX(S005_matrice,A8,A7))</f>
        <v>31</v>
      </c>
    </row>
    <row r="9" spans="1:4">
      <c r="C9" s="13"/>
    </row>
    <row r="98" spans="3:5" ht="20.25" thickBot="1">
      <c r="C98" s="325" t="s">
        <v>3969</v>
      </c>
      <c r="D98" s="325"/>
      <c r="E98" s="325"/>
    </row>
    <row r="99" spans="3:5" ht="16.5" thickTop="1" thickBot="1"/>
    <row r="100" spans="3:5" ht="26.25">
      <c r="C100" s="229" t="s">
        <v>2</v>
      </c>
      <c r="D100" s="230">
        <v>100</v>
      </c>
    </row>
    <row r="101" spans="3:5" ht="27" thickBot="1">
      <c r="C101" s="8" t="s">
        <v>3</v>
      </c>
      <c r="D101" s="9">
        <v>60</v>
      </c>
    </row>
    <row r="102" spans="3:5" ht="20.25">
      <c r="C102" s="10"/>
      <c r="D102" s="10"/>
    </row>
    <row r="103" spans="3:5" ht="21" thickBot="1">
      <c r="C103" s="10"/>
      <c r="D103" s="10"/>
    </row>
    <row r="104" spans="3:5" ht="28.5">
      <c r="C104" s="229" t="s">
        <v>4</v>
      </c>
      <c r="D104" s="231">
        <f>ATAN(D101/D100)*180/PI()</f>
        <v>30.963756532073521</v>
      </c>
    </row>
    <row r="105" spans="3:5" ht="29.25" thickBot="1">
      <c r="C105" s="8" t="s">
        <v>5</v>
      </c>
      <c r="D105" s="12">
        <f>90-D104</f>
        <v>59.036243467926482</v>
      </c>
    </row>
    <row r="116" spans="3:4">
      <c r="C116" t="s">
        <v>3970</v>
      </c>
      <c r="D116">
        <v>45</v>
      </c>
    </row>
    <row r="117" spans="3:4">
      <c r="C117" t="s">
        <v>53</v>
      </c>
      <c r="D117">
        <v>20</v>
      </c>
    </row>
    <row r="118" spans="3:4">
      <c r="C118" t="s">
        <v>3971</v>
      </c>
      <c r="D118">
        <v>5</v>
      </c>
    </row>
  </sheetData>
  <mergeCells count="2">
    <mergeCell ref="C1:D1"/>
    <mergeCell ref="C98:E98"/>
  </mergeCells>
  <dataValidations count="3">
    <dataValidation type="list" showInputMessage="1" showErrorMessage="1" sqref="D4">
      <formula1>S005_largeur</formula1>
    </dataValidation>
    <dataValidation type="list" showInputMessage="1" showErrorMessage="1" sqref="D3">
      <formula1>S005_longueur</formula1>
    </dataValidation>
    <dataValidation type="decimal" operator="greaterThanOrEqual" showInputMessage="1" showErrorMessage="1" sqref="D100:D101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85725</xdr:rowOff>
                  </from>
                  <to>
                    <xdr:col>1</xdr:col>
                    <xdr:colOff>1171575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4" name="Button 3">
              <controlPr defaultSize="0" print="0" autoFill="0" autoPict="0" macro="[0]!Feuil2.chf1">
                <anchor moveWithCells="1" sizeWithCells="1">
                  <from>
                    <xdr:col>0</xdr:col>
                    <xdr:colOff>0</xdr:colOff>
                    <xdr:row>4</xdr:row>
                    <xdr:rowOff>19050</xdr:rowOff>
                  </from>
                  <to>
                    <xdr:col>1</xdr:col>
                    <xdr:colOff>1171575</xdr:colOff>
                    <xdr:row>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5" name="Button 4">
              <controlPr defaultSize="0" print="0" autoFill="0" autoPict="0" macro="[0]!Feuil2.chf0">
                <anchor moveWithCells="1" sizeWithCells="1">
                  <from>
                    <xdr:col>0</xdr:col>
                    <xdr:colOff>0</xdr:colOff>
                    <xdr:row>99</xdr:row>
                    <xdr:rowOff>19050</xdr:rowOff>
                  </from>
                  <to>
                    <xdr:col>1</xdr:col>
                    <xdr:colOff>1171575</xdr:colOff>
                    <xdr:row>100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3"/>
  </sheetPr>
  <dimension ref="A1:E9"/>
  <sheetViews>
    <sheetView topLeftCell="B1" workbookViewId="0"/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5" ht="36">
      <c r="C1" s="335" t="s">
        <v>6</v>
      </c>
      <c r="D1" s="335"/>
      <c r="E1" s="335"/>
    </row>
    <row r="2" spans="1:5" ht="15.75" thickBot="1"/>
    <row r="3" spans="1:5" ht="26.25">
      <c r="A3" s="5">
        <v>37</v>
      </c>
      <c r="C3" s="6" t="s">
        <v>2</v>
      </c>
      <c r="D3" s="7">
        <v>100</v>
      </c>
    </row>
    <row r="4" spans="1:5" ht="27" thickBot="1">
      <c r="A4" s="5">
        <v>37</v>
      </c>
      <c r="C4" s="8" t="s">
        <v>3</v>
      </c>
      <c r="D4" s="9">
        <v>100</v>
      </c>
    </row>
    <row r="5" spans="1:5" ht="20.25">
      <c r="C5" s="10"/>
      <c r="D5" s="10"/>
    </row>
    <row r="6" spans="1:5" ht="21" thickBot="1">
      <c r="C6" s="10"/>
      <c r="D6" s="10"/>
    </row>
    <row r="7" spans="1:5" ht="28.5">
      <c r="C7" s="6" t="s">
        <v>4</v>
      </c>
      <c r="D7" s="11">
        <f>ATAN(D4/D3)*180/PI()</f>
        <v>45</v>
      </c>
    </row>
    <row r="8" spans="1:5" ht="29.25" thickBot="1">
      <c r="C8" s="8" t="s">
        <v>5</v>
      </c>
      <c r="D8" s="12">
        <f>90-D7</f>
        <v>45</v>
      </c>
    </row>
    <row r="9" spans="1:5">
      <c r="C9" s="13"/>
    </row>
  </sheetData>
  <mergeCells count="1">
    <mergeCell ref="C1:E1"/>
  </mergeCells>
  <dataValidations count="1">
    <dataValidation type="decimal" operator="greaterThanOrEqual" showInputMessage="1" showErrorMessage="1" sqref="D3:D4">
      <formula1>0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3"/>
  </sheetPr>
  <dimension ref="A1:AK38"/>
  <sheetViews>
    <sheetView zoomScale="78" zoomScaleNormal="78" workbookViewId="0"/>
  </sheetViews>
  <sheetFormatPr baseColWidth="10" defaultRowHeight="15"/>
  <cols>
    <col min="1" max="37" width="3.7109375" style="1" customWidth="1"/>
    <col min="38" max="39" width="2.85546875" customWidth="1"/>
    <col min="40" max="40" width="3" customWidth="1"/>
    <col min="41" max="42" width="2.85546875" customWidth="1"/>
  </cols>
  <sheetData>
    <row r="1" spans="1:37" ht="45">
      <c r="B1" s="336" t="s">
        <v>0</v>
      </c>
      <c r="C1" s="336"/>
      <c r="D1" s="336"/>
      <c r="E1" s="336"/>
      <c r="F1" s="336"/>
      <c r="G1" s="336"/>
      <c r="H1" s="336"/>
      <c r="I1" s="336"/>
      <c r="J1" s="336"/>
      <c r="K1" s="336"/>
      <c r="L1" s="336"/>
      <c r="M1" s="336"/>
      <c r="N1" s="336"/>
      <c r="O1" s="336"/>
      <c r="P1" s="336"/>
      <c r="Q1" s="336"/>
      <c r="R1" s="336"/>
      <c r="S1" s="336"/>
      <c r="T1" s="336"/>
      <c r="U1" s="336"/>
      <c r="V1" s="336"/>
      <c r="W1" s="336"/>
      <c r="X1" s="336"/>
      <c r="Y1" s="336"/>
      <c r="Z1" s="336"/>
      <c r="AA1" s="336"/>
      <c r="AB1" s="336"/>
      <c r="AC1" s="336"/>
      <c r="AD1" s="336"/>
      <c r="AE1" s="336"/>
      <c r="AF1" s="336"/>
      <c r="AG1" s="336"/>
      <c r="AH1" s="336"/>
      <c r="AI1" s="336"/>
      <c r="AJ1" s="336"/>
      <c r="AK1" s="336"/>
    </row>
    <row r="2" spans="1:37">
      <c r="A2" s="2"/>
      <c r="B2" s="3">
        <v>1</v>
      </c>
      <c r="C2" s="3">
        <v>2</v>
      </c>
      <c r="D2" s="3">
        <v>3</v>
      </c>
      <c r="E2" s="3">
        <v>4</v>
      </c>
      <c r="F2" s="3">
        <v>5</v>
      </c>
      <c r="G2" s="3">
        <v>6</v>
      </c>
      <c r="H2" s="3">
        <v>7</v>
      </c>
      <c r="I2" s="3">
        <v>8</v>
      </c>
      <c r="J2" s="3">
        <v>9</v>
      </c>
      <c r="K2" s="3">
        <v>10</v>
      </c>
      <c r="L2" s="3">
        <v>11</v>
      </c>
      <c r="M2" s="3">
        <v>12</v>
      </c>
      <c r="N2" s="3">
        <v>13</v>
      </c>
      <c r="O2" s="3">
        <v>14</v>
      </c>
      <c r="P2" s="3">
        <v>15</v>
      </c>
      <c r="Q2" s="3">
        <v>16</v>
      </c>
      <c r="R2" s="3">
        <v>17</v>
      </c>
      <c r="S2" s="3">
        <v>18</v>
      </c>
      <c r="T2" s="3">
        <v>19</v>
      </c>
      <c r="U2" s="3">
        <v>20</v>
      </c>
      <c r="V2" s="3">
        <v>21</v>
      </c>
      <c r="W2" s="3">
        <v>22</v>
      </c>
      <c r="X2" s="3">
        <v>23</v>
      </c>
      <c r="Y2" s="3">
        <v>24</v>
      </c>
      <c r="Z2" s="3">
        <v>25</v>
      </c>
      <c r="AA2" s="3">
        <v>26</v>
      </c>
      <c r="AB2" s="3">
        <v>27</v>
      </c>
      <c r="AC2" s="3">
        <v>28</v>
      </c>
      <c r="AD2" s="3">
        <v>29</v>
      </c>
      <c r="AE2" s="3">
        <v>30</v>
      </c>
      <c r="AF2" s="3">
        <v>32</v>
      </c>
      <c r="AG2" s="3">
        <v>35</v>
      </c>
      <c r="AH2" s="3">
        <v>38</v>
      </c>
      <c r="AI2" s="3">
        <v>40</v>
      </c>
      <c r="AJ2" s="3">
        <v>45</v>
      </c>
      <c r="AK2" s="3">
        <v>50</v>
      </c>
    </row>
    <row r="3" spans="1:37">
      <c r="A3" s="3">
        <v>1</v>
      </c>
      <c r="B3" s="2">
        <v>45</v>
      </c>
      <c r="C3" s="2">
        <v>27</v>
      </c>
      <c r="D3" s="2">
        <v>18</v>
      </c>
      <c r="E3" s="2">
        <v>14</v>
      </c>
      <c r="F3" s="2">
        <v>11</v>
      </c>
      <c r="G3" s="2">
        <v>9</v>
      </c>
      <c r="H3" s="2">
        <v>8</v>
      </c>
      <c r="I3" s="2">
        <v>7</v>
      </c>
      <c r="J3" s="2">
        <v>6</v>
      </c>
      <c r="K3" s="2">
        <v>6</v>
      </c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</row>
    <row r="4" spans="1:37">
      <c r="A4" s="3">
        <v>2</v>
      </c>
      <c r="B4" s="2">
        <v>63</v>
      </c>
      <c r="C4" s="2">
        <v>45</v>
      </c>
      <c r="D4" s="2">
        <v>34</v>
      </c>
      <c r="E4" s="2">
        <v>27</v>
      </c>
      <c r="F4" s="2">
        <v>22</v>
      </c>
      <c r="G4" s="2">
        <v>18</v>
      </c>
      <c r="H4" s="2">
        <v>16</v>
      </c>
      <c r="I4" s="2">
        <v>14</v>
      </c>
      <c r="J4" s="2">
        <v>13</v>
      </c>
      <c r="K4" s="2">
        <v>11</v>
      </c>
      <c r="L4" s="2">
        <v>10</v>
      </c>
      <c r="M4" s="2">
        <v>9</v>
      </c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</row>
    <row r="5" spans="1:37">
      <c r="A5" s="3">
        <v>3</v>
      </c>
      <c r="B5" s="2">
        <v>72</v>
      </c>
      <c r="C5" s="2">
        <v>56</v>
      </c>
      <c r="D5" s="2">
        <v>45</v>
      </c>
      <c r="E5" s="2">
        <v>37</v>
      </c>
      <c r="F5" s="2">
        <v>31</v>
      </c>
      <c r="G5" s="2">
        <v>27</v>
      </c>
      <c r="H5" s="2">
        <v>23</v>
      </c>
      <c r="I5" s="2">
        <v>20</v>
      </c>
      <c r="J5" s="2">
        <v>18</v>
      </c>
      <c r="K5" s="2">
        <v>17</v>
      </c>
      <c r="L5" s="2">
        <v>15</v>
      </c>
      <c r="M5" s="2">
        <v>14</v>
      </c>
      <c r="N5" s="2">
        <v>13</v>
      </c>
      <c r="O5" s="2">
        <v>12</v>
      </c>
      <c r="P5" s="2">
        <v>11</v>
      </c>
      <c r="Q5" s="2">
        <v>10</v>
      </c>
      <c r="R5" s="2">
        <v>10</v>
      </c>
      <c r="S5" s="2">
        <v>9</v>
      </c>
      <c r="T5" s="2">
        <v>9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</row>
    <row r="6" spans="1:37">
      <c r="A6" s="3">
        <v>4</v>
      </c>
      <c r="B6" s="2">
        <v>76</v>
      </c>
      <c r="C6" s="2">
        <v>63</v>
      </c>
      <c r="D6" s="2">
        <v>53</v>
      </c>
      <c r="E6" s="2">
        <v>45</v>
      </c>
      <c r="F6" s="2">
        <v>39</v>
      </c>
      <c r="G6" s="2">
        <v>34</v>
      </c>
      <c r="H6" s="2">
        <v>30</v>
      </c>
      <c r="I6" s="2">
        <v>27</v>
      </c>
      <c r="J6" s="2">
        <v>24</v>
      </c>
      <c r="K6" s="2">
        <v>22</v>
      </c>
      <c r="L6" s="2">
        <v>20</v>
      </c>
      <c r="M6" s="2">
        <v>18</v>
      </c>
      <c r="N6" s="2">
        <v>17</v>
      </c>
      <c r="O6" s="2">
        <v>16</v>
      </c>
      <c r="P6" s="2">
        <v>15</v>
      </c>
      <c r="Q6" s="2">
        <v>14</v>
      </c>
      <c r="R6" s="2">
        <v>13</v>
      </c>
      <c r="S6" s="2">
        <v>13</v>
      </c>
      <c r="T6" s="2">
        <v>12</v>
      </c>
      <c r="U6" s="2">
        <v>11</v>
      </c>
      <c r="V6" s="2">
        <v>10</v>
      </c>
      <c r="W6" s="2">
        <v>10</v>
      </c>
      <c r="X6" s="2">
        <v>9</v>
      </c>
      <c r="Y6" s="2">
        <v>9</v>
      </c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</row>
    <row r="7" spans="1:37">
      <c r="A7" s="3">
        <v>5</v>
      </c>
      <c r="B7" s="2">
        <v>79</v>
      </c>
      <c r="C7" s="2">
        <v>68</v>
      </c>
      <c r="D7" s="2">
        <v>59</v>
      </c>
      <c r="E7" s="2">
        <v>51</v>
      </c>
      <c r="F7" s="2">
        <v>45</v>
      </c>
      <c r="G7" s="2">
        <v>40</v>
      </c>
      <c r="H7" s="2">
        <v>36</v>
      </c>
      <c r="I7" s="2">
        <v>32</v>
      </c>
      <c r="J7" s="2">
        <v>29</v>
      </c>
      <c r="K7" s="2">
        <v>27</v>
      </c>
      <c r="L7" s="2">
        <v>24</v>
      </c>
      <c r="M7" s="2">
        <v>23</v>
      </c>
      <c r="N7" s="2">
        <v>21</v>
      </c>
      <c r="O7" s="2">
        <v>20</v>
      </c>
      <c r="P7" s="2">
        <v>18</v>
      </c>
      <c r="Q7" s="2">
        <v>17</v>
      </c>
      <c r="R7" s="2">
        <v>16</v>
      </c>
      <c r="S7" s="2">
        <v>15</v>
      </c>
      <c r="T7" s="2">
        <v>15</v>
      </c>
      <c r="U7" s="2">
        <v>14</v>
      </c>
      <c r="V7" s="2">
        <v>13</v>
      </c>
      <c r="W7" s="2">
        <v>13</v>
      </c>
      <c r="X7" s="2">
        <v>12</v>
      </c>
      <c r="Y7" s="2">
        <v>12</v>
      </c>
      <c r="Z7" s="2">
        <v>11</v>
      </c>
      <c r="AA7" s="2">
        <v>11</v>
      </c>
      <c r="AB7" s="2">
        <v>10</v>
      </c>
      <c r="AC7" s="2">
        <v>10</v>
      </c>
      <c r="AD7" s="2">
        <v>9</v>
      </c>
      <c r="AE7" s="2">
        <v>9</v>
      </c>
      <c r="AF7" s="4"/>
      <c r="AG7" s="4"/>
      <c r="AH7" s="4"/>
      <c r="AI7" s="4"/>
      <c r="AJ7" s="4"/>
      <c r="AK7" s="4"/>
    </row>
    <row r="8" spans="1:37">
      <c r="A8" s="3">
        <v>6</v>
      </c>
      <c r="B8" s="2">
        <v>81</v>
      </c>
      <c r="C8" s="2">
        <v>72</v>
      </c>
      <c r="D8" s="2">
        <v>63</v>
      </c>
      <c r="E8" s="2">
        <v>56</v>
      </c>
      <c r="F8" s="2">
        <v>50</v>
      </c>
      <c r="G8" s="2">
        <v>45</v>
      </c>
      <c r="H8" s="2">
        <v>41</v>
      </c>
      <c r="I8" s="2">
        <v>37</v>
      </c>
      <c r="J8" s="2">
        <v>34</v>
      </c>
      <c r="K8" s="2">
        <v>31</v>
      </c>
      <c r="L8" s="2">
        <v>29</v>
      </c>
      <c r="M8" s="2">
        <v>27</v>
      </c>
      <c r="N8" s="2">
        <v>25</v>
      </c>
      <c r="O8" s="2">
        <v>23</v>
      </c>
      <c r="P8" s="2">
        <v>22</v>
      </c>
      <c r="Q8" s="2">
        <v>20</v>
      </c>
      <c r="R8" s="2">
        <v>20</v>
      </c>
      <c r="S8" s="2">
        <v>18</v>
      </c>
      <c r="T8" s="2">
        <v>17</v>
      </c>
      <c r="U8" s="2">
        <v>17</v>
      </c>
      <c r="V8" s="2">
        <v>16</v>
      </c>
      <c r="W8" s="2">
        <v>15</v>
      </c>
      <c r="X8" s="2">
        <v>15</v>
      </c>
      <c r="Y8" s="2">
        <v>14</v>
      </c>
      <c r="Z8" s="2">
        <v>14</v>
      </c>
      <c r="AA8" s="2">
        <v>13</v>
      </c>
      <c r="AB8" s="2">
        <v>13</v>
      </c>
      <c r="AC8" s="2">
        <v>12</v>
      </c>
      <c r="AD8" s="2">
        <v>12</v>
      </c>
      <c r="AE8" s="2">
        <v>11</v>
      </c>
      <c r="AF8" s="2">
        <v>12</v>
      </c>
      <c r="AG8" s="2">
        <v>11</v>
      </c>
      <c r="AH8" s="2">
        <v>11</v>
      </c>
      <c r="AI8" s="2">
        <v>10</v>
      </c>
      <c r="AJ8" s="2">
        <v>10</v>
      </c>
      <c r="AK8" s="2">
        <v>9</v>
      </c>
    </row>
    <row r="9" spans="1:37">
      <c r="A9" s="3">
        <v>7</v>
      </c>
      <c r="B9" s="2">
        <v>82</v>
      </c>
      <c r="C9" s="2">
        <v>74</v>
      </c>
      <c r="D9" s="2">
        <v>67</v>
      </c>
      <c r="E9" s="2">
        <v>60</v>
      </c>
      <c r="F9" s="2">
        <v>54</v>
      </c>
      <c r="G9" s="2">
        <v>49</v>
      </c>
      <c r="H9" s="2">
        <v>45</v>
      </c>
      <c r="I9" s="2">
        <v>41</v>
      </c>
      <c r="J9" s="2">
        <v>38</v>
      </c>
      <c r="K9" s="2">
        <v>35</v>
      </c>
      <c r="L9" s="2">
        <v>32</v>
      </c>
      <c r="M9" s="2">
        <v>30</v>
      </c>
      <c r="N9" s="2">
        <v>29</v>
      </c>
      <c r="O9" s="2">
        <v>27</v>
      </c>
      <c r="P9" s="2">
        <v>25</v>
      </c>
      <c r="Q9" s="2">
        <v>23</v>
      </c>
      <c r="R9" s="2">
        <v>22</v>
      </c>
      <c r="S9" s="2">
        <v>21</v>
      </c>
      <c r="T9" s="2">
        <v>20</v>
      </c>
      <c r="U9" s="2">
        <v>19</v>
      </c>
      <c r="V9" s="2">
        <v>18</v>
      </c>
      <c r="W9" s="2">
        <v>17</v>
      </c>
      <c r="X9" s="2">
        <v>17</v>
      </c>
      <c r="Y9" s="2">
        <v>16</v>
      </c>
      <c r="Z9" s="2">
        <v>16</v>
      </c>
      <c r="AA9" s="2">
        <v>15</v>
      </c>
      <c r="AB9" s="2">
        <v>15</v>
      </c>
      <c r="AC9" s="2">
        <v>14</v>
      </c>
      <c r="AD9" s="2">
        <v>14</v>
      </c>
      <c r="AE9" s="2">
        <v>13</v>
      </c>
      <c r="AF9" s="2">
        <v>13</v>
      </c>
      <c r="AG9" s="2">
        <v>12</v>
      </c>
      <c r="AH9" s="2">
        <v>11</v>
      </c>
      <c r="AI9" s="2">
        <v>11</v>
      </c>
      <c r="AJ9" s="2">
        <v>10</v>
      </c>
      <c r="AK9" s="2">
        <v>10</v>
      </c>
    </row>
    <row r="10" spans="1:37">
      <c r="A10" s="3">
        <v>8</v>
      </c>
      <c r="B10" s="2">
        <v>83</v>
      </c>
      <c r="C10" s="2">
        <v>76</v>
      </c>
      <c r="D10" s="2">
        <v>70</v>
      </c>
      <c r="E10" s="2">
        <v>63</v>
      </c>
      <c r="F10" s="2">
        <v>58</v>
      </c>
      <c r="G10" s="2">
        <v>53</v>
      </c>
      <c r="H10" s="2">
        <v>49</v>
      </c>
      <c r="I10" s="2">
        <v>45</v>
      </c>
      <c r="J10" s="2">
        <v>42</v>
      </c>
      <c r="K10" s="2">
        <v>39</v>
      </c>
      <c r="L10" s="2">
        <v>36</v>
      </c>
      <c r="M10" s="2">
        <v>34</v>
      </c>
      <c r="N10" s="2">
        <v>32</v>
      </c>
      <c r="O10" s="2">
        <v>30</v>
      </c>
      <c r="P10" s="2">
        <v>28</v>
      </c>
      <c r="Q10" s="2">
        <v>27</v>
      </c>
      <c r="R10" s="2">
        <v>25</v>
      </c>
      <c r="S10" s="2">
        <v>24</v>
      </c>
      <c r="T10" s="2">
        <v>23</v>
      </c>
      <c r="U10" s="2">
        <v>22</v>
      </c>
      <c r="V10" s="2">
        <v>21</v>
      </c>
      <c r="W10" s="2">
        <v>20</v>
      </c>
      <c r="X10" s="2">
        <v>19</v>
      </c>
      <c r="Y10" s="2">
        <v>18</v>
      </c>
      <c r="Z10" s="2">
        <v>18</v>
      </c>
      <c r="AA10" s="2">
        <v>17</v>
      </c>
      <c r="AB10" s="2">
        <v>16</v>
      </c>
      <c r="AC10" s="2">
        <v>16</v>
      </c>
      <c r="AD10" s="2">
        <v>15</v>
      </c>
      <c r="AE10" s="2">
        <v>15</v>
      </c>
      <c r="AF10" s="2">
        <v>14</v>
      </c>
      <c r="AG10" s="2">
        <v>13</v>
      </c>
      <c r="AH10" s="2">
        <v>12</v>
      </c>
      <c r="AI10" s="2">
        <v>11</v>
      </c>
      <c r="AJ10" s="2">
        <v>10</v>
      </c>
      <c r="AK10" s="2">
        <v>10</v>
      </c>
    </row>
    <row r="11" spans="1:37">
      <c r="A11" s="3">
        <v>9</v>
      </c>
      <c r="B11" s="2">
        <v>84</v>
      </c>
      <c r="C11" s="2">
        <v>77</v>
      </c>
      <c r="D11" s="2">
        <v>72</v>
      </c>
      <c r="E11" s="2">
        <v>66</v>
      </c>
      <c r="F11" s="2">
        <v>61</v>
      </c>
      <c r="G11" s="2">
        <v>56</v>
      </c>
      <c r="H11" s="2">
        <v>52</v>
      </c>
      <c r="I11" s="2">
        <v>48</v>
      </c>
      <c r="J11" s="2">
        <v>45</v>
      </c>
      <c r="K11" s="2">
        <v>42</v>
      </c>
      <c r="L11" s="2">
        <v>39</v>
      </c>
      <c r="M11" s="2">
        <v>37</v>
      </c>
      <c r="N11" s="2">
        <v>35</v>
      </c>
      <c r="O11" s="2">
        <v>33</v>
      </c>
      <c r="P11" s="2">
        <v>31</v>
      </c>
      <c r="Q11" s="2">
        <v>29</v>
      </c>
      <c r="R11" s="2">
        <v>28</v>
      </c>
      <c r="S11" s="2">
        <v>27</v>
      </c>
      <c r="T11" s="2">
        <v>26</v>
      </c>
      <c r="U11" s="2">
        <v>25</v>
      </c>
      <c r="V11" s="2">
        <v>23</v>
      </c>
      <c r="W11" s="2">
        <v>22</v>
      </c>
      <c r="X11" s="2">
        <v>21</v>
      </c>
      <c r="Y11" s="2">
        <v>20</v>
      </c>
      <c r="Z11" s="2">
        <v>20</v>
      </c>
      <c r="AA11" s="2">
        <v>19</v>
      </c>
      <c r="AB11" s="2">
        <v>18</v>
      </c>
      <c r="AC11" s="2">
        <v>18</v>
      </c>
      <c r="AD11" s="2">
        <v>17</v>
      </c>
      <c r="AE11" s="2">
        <v>17</v>
      </c>
      <c r="AF11" s="2">
        <v>16</v>
      </c>
      <c r="AG11" s="2">
        <v>15</v>
      </c>
      <c r="AH11" s="2">
        <v>14</v>
      </c>
      <c r="AI11" s="2">
        <v>13</v>
      </c>
      <c r="AJ11" s="2">
        <v>12</v>
      </c>
      <c r="AK11" s="2">
        <v>11</v>
      </c>
    </row>
    <row r="12" spans="1:37">
      <c r="A12" s="3">
        <v>10</v>
      </c>
      <c r="B12" s="2">
        <v>84</v>
      </c>
      <c r="C12" s="2">
        <v>79</v>
      </c>
      <c r="D12" s="2">
        <v>73</v>
      </c>
      <c r="E12" s="2">
        <v>68</v>
      </c>
      <c r="F12" s="2">
        <v>63</v>
      </c>
      <c r="G12" s="2">
        <v>59</v>
      </c>
      <c r="H12" s="2">
        <v>55</v>
      </c>
      <c r="I12" s="2">
        <v>51</v>
      </c>
      <c r="J12" s="2">
        <v>48</v>
      </c>
      <c r="K12" s="2">
        <v>45</v>
      </c>
      <c r="L12" s="2">
        <v>42</v>
      </c>
      <c r="M12" s="2">
        <v>40</v>
      </c>
      <c r="N12" s="2">
        <v>38</v>
      </c>
      <c r="O12" s="2">
        <v>36</v>
      </c>
      <c r="P12" s="2">
        <v>34</v>
      </c>
      <c r="Q12" s="2">
        <v>32</v>
      </c>
      <c r="R12" s="2">
        <v>30</v>
      </c>
      <c r="S12" s="2">
        <v>29</v>
      </c>
      <c r="T12" s="2">
        <v>28</v>
      </c>
      <c r="U12" s="2">
        <v>27</v>
      </c>
      <c r="V12" s="2">
        <v>26</v>
      </c>
      <c r="W12" s="2">
        <v>25</v>
      </c>
      <c r="X12" s="2">
        <v>24</v>
      </c>
      <c r="Y12" s="2">
        <v>23</v>
      </c>
      <c r="Z12" s="2">
        <v>22</v>
      </c>
      <c r="AA12" s="2">
        <v>21</v>
      </c>
      <c r="AB12" s="2">
        <v>20</v>
      </c>
      <c r="AC12" s="2">
        <v>20</v>
      </c>
      <c r="AD12" s="2">
        <v>19</v>
      </c>
      <c r="AE12" s="2">
        <v>18</v>
      </c>
      <c r="AF12" s="2">
        <v>17</v>
      </c>
      <c r="AG12" s="2">
        <v>16</v>
      </c>
      <c r="AH12" s="2">
        <v>15</v>
      </c>
      <c r="AI12" s="2">
        <v>14</v>
      </c>
      <c r="AJ12" s="2">
        <v>13</v>
      </c>
      <c r="AK12" s="2">
        <v>11</v>
      </c>
    </row>
    <row r="13" spans="1:37">
      <c r="A13" s="3">
        <v>11</v>
      </c>
      <c r="B13" s="4"/>
      <c r="C13" s="2">
        <v>80</v>
      </c>
      <c r="D13" s="2">
        <v>75</v>
      </c>
      <c r="E13" s="2">
        <v>70</v>
      </c>
      <c r="F13" s="2">
        <v>67</v>
      </c>
      <c r="G13" s="2">
        <v>61</v>
      </c>
      <c r="H13" s="2">
        <v>58</v>
      </c>
      <c r="I13" s="2">
        <v>54</v>
      </c>
      <c r="J13" s="2">
        <v>51</v>
      </c>
      <c r="K13" s="2">
        <v>48</v>
      </c>
      <c r="L13" s="2">
        <v>45</v>
      </c>
      <c r="M13" s="2">
        <v>43</v>
      </c>
      <c r="N13" s="2">
        <v>41</v>
      </c>
      <c r="O13" s="2">
        <v>39</v>
      </c>
      <c r="P13" s="2">
        <v>37</v>
      </c>
      <c r="Q13" s="2">
        <v>35</v>
      </c>
      <c r="R13" s="2">
        <v>33</v>
      </c>
      <c r="S13" s="2">
        <v>32</v>
      </c>
      <c r="T13" s="2">
        <v>31</v>
      </c>
      <c r="U13" s="2">
        <v>29</v>
      </c>
      <c r="V13" s="2">
        <v>28</v>
      </c>
      <c r="W13" s="2">
        <v>27</v>
      </c>
      <c r="X13" s="2">
        <v>26</v>
      </c>
      <c r="Y13" s="2">
        <v>25</v>
      </c>
      <c r="Z13" s="2">
        <v>24</v>
      </c>
      <c r="AA13" s="2">
        <v>23</v>
      </c>
      <c r="AB13" s="2">
        <v>22</v>
      </c>
      <c r="AC13" s="2">
        <v>22</v>
      </c>
      <c r="AD13" s="2">
        <v>21</v>
      </c>
      <c r="AE13" s="2">
        <v>20</v>
      </c>
      <c r="AF13" s="2">
        <v>19</v>
      </c>
      <c r="AG13" s="2">
        <v>18</v>
      </c>
      <c r="AH13" s="2">
        <v>17</v>
      </c>
      <c r="AI13" s="2">
        <v>15</v>
      </c>
      <c r="AJ13" s="2">
        <v>14</v>
      </c>
      <c r="AK13" s="2">
        <v>12</v>
      </c>
    </row>
    <row r="14" spans="1:37">
      <c r="A14" s="3">
        <v>12</v>
      </c>
      <c r="B14" s="4"/>
      <c r="C14" s="2">
        <v>81</v>
      </c>
      <c r="D14" s="2">
        <v>76</v>
      </c>
      <c r="E14" s="2">
        <v>72</v>
      </c>
      <c r="F14" s="2">
        <v>68</v>
      </c>
      <c r="G14" s="2">
        <v>63</v>
      </c>
      <c r="H14" s="2">
        <v>60</v>
      </c>
      <c r="I14" s="2">
        <v>56</v>
      </c>
      <c r="J14" s="2">
        <v>53</v>
      </c>
      <c r="K14" s="2">
        <v>50</v>
      </c>
      <c r="L14" s="2">
        <v>47</v>
      </c>
      <c r="M14" s="2">
        <v>45</v>
      </c>
      <c r="N14" s="2">
        <v>43</v>
      </c>
      <c r="O14" s="2">
        <v>41</v>
      </c>
      <c r="P14" s="2">
        <v>39</v>
      </c>
      <c r="Q14" s="2">
        <v>37</v>
      </c>
      <c r="R14" s="2">
        <v>36</v>
      </c>
      <c r="S14" s="2">
        <v>34</v>
      </c>
      <c r="T14" s="2">
        <v>33</v>
      </c>
      <c r="U14" s="2">
        <v>31</v>
      </c>
      <c r="V14" s="2">
        <v>30</v>
      </c>
      <c r="W14" s="2">
        <v>29</v>
      </c>
      <c r="X14" s="2">
        <v>28</v>
      </c>
      <c r="Y14" s="2">
        <v>27</v>
      </c>
      <c r="Z14" s="2">
        <v>26</v>
      </c>
      <c r="AA14" s="2">
        <v>25</v>
      </c>
      <c r="AB14" s="2">
        <v>24</v>
      </c>
      <c r="AC14" s="2">
        <v>23</v>
      </c>
      <c r="AD14" s="2">
        <v>22</v>
      </c>
      <c r="AE14" s="2">
        <v>22</v>
      </c>
      <c r="AF14" s="2">
        <v>20</v>
      </c>
      <c r="AG14" s="2">
        <v>19</v>
      </c>
      <c r="AH14" s="2">
        <v>18</v>
      </c>
      <c r="AI14" s="2">
        <v>16</v>
      </c>
      <c r="AJ14" s="2">
        <v>15</v>
      </c>
      <c r="AK14" s="2">
        <v>14</v>
      </c>
    </row>
    <row r="15" spans="1:37">
      <c r="A15" s="3">
        <v>13</v>
      </c>
      <c r="B15" s="4"/>
      <c r="C15" s="4"/>
      <c r="D15" s="2">
        <v>77</v>
      </c>
      <c r="E15" s="2">
        <v>73</v>
      </c>
      <c r="F15" s="2">
        <v>69</v>
      </c>
      <c r="G15" s="2">
        <v>65</v>
      </c>
      <c r="H15" s="2">
        <v>62</v>
      </c>
      <c r="I15" s="2">
        <v>60</v>
      </c>
      <c r="J15" s="2">
        <v>56</v>
      </c>
      <c r="K15" s="2">
        <v>52</v>
      </c>
      <c r="L15" s="2">
        <v>49</v>
      </c>
      <c r="M15" s="2">
        <v>47</v>
      </c>
      <c r="N15" s="2">
        <v>45</v>
      </c>
      <c r="O15" s="2">
        <v>43</v>
      </c>
      <c r="P15" s="2">
        <v>41</v>
      </c>
      <c r="Q15" s="2">
        <v>39</v>
      </c>
      <c r="R15" s="2">
        <v>38</v>
      </c>
      <c r="S15" s="2">
        <v>37</v>
      </c>
      <c r="T15" s="2">
        <v>35</v>
      </c>
      <c r="U15" s="2">
        <v>33</v>
      </c>
      <c r="V15" s="2">
        <v>32</v>
      </c>
      <c r="W15" s="2">
        <v>31</v>
      </c>
      <c r="X15" s="2">
        <v>30</v>
      </c>
      <c r="Y15" s="2">
        <v>29</v>
      </c>
      <c r="Z15" s="2">
        <v>28</v>
      </c>
      <c r="AA15" s="2">
        <v>27</v>
      </c>
      <c r="AB15" s="2">
        <v>26</v>
      </c>
      <c r="AC15" s="2">
        <v>25</v>
      </c>
      <c r="AD15" s="2">
        <v>24</v>
      </c>
      <c r="AE15" s="2">
        <v>23</v>
      </c>
      <c r="AF15" s="2">
        <v>22</v>
      </c>
      <c r="AG15" s="2">
        <v>20</v>
      </c>
      <c r="AH15" s="2">
        <v>19</v>
      </c>
      <c r="AI15" s="2">
        <v>17</v>
      </c>
      <c r="AJ15" s="2">
        <v>16</v>
      </c>
      <c r="AK15" s="2">
        <v>15</v>
      </c>
    </row>
    <row r="16" spans="1:37">
      <c r="A16" s="3">
        <v>14</v>
      </c>
      <c r="B16" s="4"/>
      <c r="C16" s="4"/>
      <c r="D16" s="2">
        <v>78</v>
      </c>
      <c r="E16" s="2">
        <v>74</v>
      </c>
      <c r="F16" s="2">
        <v>71</v>
      </c>
      <c r="G16" s="2">
        <v>67</v>
      </c>
      <c r="H16" s="2">
        <v>63</v>
      </c>
      <c r="I16" s="2">
        <v>61</v>
      </c>
      <c r="J16" s="2">
        <v>58</v>
      </c>
      <c r="K16" s="2">
        <v>54</v>
      </c>
      <c r="L16" s="2">
        <v>51</v>
      </c>
      <c r="M16" s="2">
        <v>49</v>
      </c>
      <c r="N16" s="2">
        <v>47</v>
      </c>
      <c r="O16" s="2">
        <v>45</v>
      </c>
      <c r="P16" s="2">
        <v>43</v>
      </c>
      <c r="Q16" s="2">
        <v>41</v>
      </c>
      <c r="R16" s="2">
        <v>40</v>
      </c>
      <c r="S16" s="2">
        <v>39</v>
      </c>
      <c r="T16" s="2">
        <v>37</v>
      </c>
      <c r="U16" s="2">
        <v>35</v>
      </c>
      <c r="V16" s="2">
        <v>34</v>
      </c>
      <c r="W16" s="2">
        <v>33</v>
      </c>
      <c r="X16" s="2">
        <v>32</v>
      </c>
      <c r="Y16" s="2">
        <v>31</v>
      </c>
      <c r="Z16" s="2">
        <v>30</v>
      </c>
      <c r="AA16" s="2">
        <v>29</v>
      </c>
      <c r="AB16" s="2">
        <v>28</v>
      </c>
      <c r="AC16" s="2">
        <v>27</v>
      </c>
      <c r="AD16" s="2">
        <v>26</v>
      </c>
      <c r="AE16" s="2">
        <v>25</v>
      </c>
      <c r="AF16" s="2">
        <v>23</v>
      </c>
      <c r="AG16" s="2">
        <v>21</v>
      </c>
      <c r="AH16" s="2">
        <v>20</v>
      </c>
      <c r="AI16" s="2">
        <v>18</v>
      </c>
      <c r="AJ16" s="2">
        <v>17</v>
      </c>
      <c r="AK16" s="2">
        <v>16</v>
      </c>
    </row>
    <row r="17" spans="1:37">
      <c r="A17" s="3">
        <v>15</v>
      </c>
      <c r="B17" s="4"/>
      <c r="C17" s="4"/>
      <c r="D17" s="2">
        <v>79</v>
      </c>
      <c r="E17" s="2">
        <v>75</v>
      </c>
      <c r="F17" s="2">
        <v>72</v>
      </c>
      <c r="G17" s="2">
        <v>68</v>
      </c>
      <c r="H17" s="2">
        <v>65</v>
      </c>
      <c r="I17" s="2">
        <v>62</v>
      </c>
      <c r="J17" s="2">
        <v>59</v>
      </c>
      <c r="K17" s="2">
        <v>56</v>
      </c>
      <c r="L17" s="2">
        <v>53</v>
      </c>
      <c r="M17" s="2">
        <v>51</v>
      </c>
      <c r="N17" s="2">
        <v>49</v>
      </c>
      <c r="O17" s="2">
        <v>47</v>
      </c>
      <c r="P17" s="2">
        <v>45</v>
      </c>
      <c r="Q17" s="2">
        <v>43</v>
      </c>
      <c r="R17" s="2">
        <v>42</v>
      </c>
      <c r="S17" s="2">
        <v>41</v>
      </c>
      <c r="T17" s="2">
        <v>39</v>
      </c>
      <c r="U17" s="2">
        <v>37</v>
      </c>
      <c r="V17" s="2">
        <v>36</v>
      </c>
      <c r="W17" s="2">
        <v>35</v>
      </c>
      <c r="X17" s="2">
        <v>34</v>
      </c>
      <c r="Y17" s="2">
        <v>32</v>
      </c>
      <c r="Z17" s="2">
        <v>31</v>
      </c>
      <c r="AA17" s="2">
        <v>30</v>
      </c>
      <c r="AB17" s="2">
        <v>29</v>
      </c>
      <c r="AC17" s="2">
        <v>29</v>
      </c>
      <c r="AD17" s="2">
        <v>28</v>
      </c>
      <c r="AE17" s="2">
        <v>27</v>
      </c>
      <c r="AF17" s="2">
        <v>25</v>
      </c>
      <c r="AG17" s="2">
        <v>23</v>
      </c>
      <c r="AH17" s="2">
        <v>21</v>
      </c>
      <c r="AI17" s="2">
        <v>19</v>
      </c>
      <c r="AJ17" s="2">
        <v>18</v>
      </c>
      <c r="AK17" s="2">
        <v>17</v>
      </c>
    </row>
    <row r="18" spans="1:37">
      <c r="A18" s="3">
        <v>16</v>
      </c>
      <c r="B18" s="4"/>
      <c r="C18" s="4"/>
      <c r="D18" s="2">
        <v>80</v>
      </c>
      <c r="E18" s="2">
        <v>76</v>
      </c>
      <c r="F18" s="2">
        <v>73</v>
      </c>
      <c r="G18" s="2">
        <v>70</v>
      </c>
      <c r="H18" s="2">
        <v>67</v>
      </c>
      <c r="I18" s="2">
        <v>63</v>
      </c>
      <c r="J18" s="2">
        <v>61</v>
      </c>
      <c r="K18" s="2">
        <v>58</v>
      </c>
      <c r="L18" s="2">
        <v>55</v>
      </c>
      <c r="M18" s="2">
        <v>53</v>
      </c>
      <c r="N18" s="2">
        <v>51</v>
      </c>
      <c r="O18" s="2">
        <v>49</v>
      </c>
      <c r="P18" s="2">
        <v>47</v>
      </c>
      <c r="Q18" s="2">
        <v>45</v>
      </c>
      <c r="R18" s="2">
        <v>43</v>
      </c>
      <c r="S18" s="2">
        <v>42</v>
      </c>
      <c r="T18" s="2">
        <v>40</v>
      </c>
      <c r="U18" s="2">
        <v>39</v>
      </c>
      <c r="V18" s="2">
        <v>38</v>
      </c>
      <c r="W18" s="2">
        <v>36</v>
      </c>
      <c r="X18" s="2">
        <v>35</v>
      </c>
      <c r="Y18" s="2">
        <v>34</v>
      </c>
      <c r="Z18" s="2">
        <v>33</v>
      </c>
      <c r="AA18" s="2">
        <v>32</v>
      </c>
      <c r="AB18" s="2">
        <v>31</v>
      </c>
      <c r="AC18" s="2">
        <v>30</v>
      </c>
      <c r="AD18" s="2">
        <v>29</v>
      </c>
      <c r="AE18" s="2">
        <v>28</v>
      </c>
      <c r="AF18" s="2">
        <v>27</v>
      </c>
      <c r="AG18" s="2">
        <v>25</v>
      </c>
      <c r="AH18" s="2">
        <v>24</v>
      </c>
      <c r="AI18" s="2">
        <v>22</v>
      </c>
      <c r="AJ18" s="2">
        <v>20</v>
      </c>
      <c r="AK18" s="2">
        <v>18</v>
      </c>
    </row>
    <row r="19" spans="1:37">
      <c r="A19" s="3">
        <v>17</v>
      </c>
      <c r="B19" s="4"/>
      <c r="C19" s="4"/>
      <c r="D19" s="2">
        <v>80</v>
      </c>
      <c r="E19" s="2">
        <v>76</v>
      </c>
      <c r="F19" s="2">
        <v>74</v>
      </c>
      <c r="G19" s="2">
        <v>71</v>
      </c>
      <c r="H19" s="2">
        <v>68</v>
      </c>
      <c r="I19" s="2">
        <v>65</v>
      </c>
      <c r="J19" s="2">
        <v>62</v>
      </c>
      <c r="K19" s="2">
        <v>60</v>
      </c>
      <c r="L19" s="2">
        <v>57</v>
      </c>
      <c r="M19" s="2">
        <v>55</v>
      </c>
      <c r="N19" s="2">
        <v>53</v>
      </c>
      <c r="O19" s="2">
        <v>51</v>
      </c>
      <c r="P19" s="2">
        <v>49</v>
      </c>
      <c r="Q19" s="2">
        <v>47</v>
      </c>
      <c r="R19" s="2">
        <v>45</v>
      </c>
      <c r="S19" s="2">
        <v>44</v>
      </c>
      <c r="T19" s="2">
        <v>42</v>
      </c>
      <c r="U19" s="2">
        <v>41</v>
      </c>
      <c r="V19" s="2">
        <v>40</v>
      </c>
      <c r="W19" s="2">
        <v>38</v>
      </c>
      <c r="X19" s="2">
        <v>37</v>
      </c>
      <c r="Y19" s="2">
        <v>36</v>
      </c>
      <c r="Z19" s="2">
        <v>35</v>
      </c>
      <c r="AA19" s="2">
        <v>34</v>
      </c>
      <c r="AB19" s="2">
        <v>33</v>
      </c>
      <c r="AC19" s="2">
        <v>32</v>
      </c>
      <c r="AD19" s="2">
        <v>31</v>
      </c>
      <c r="AE19" s="2">
        <v>30</v>
      </c>
      <c r="AF19" s="2">
        <v>29</v>
      </c>
      <c r="AG19" s="2">
        <v>27</v>
      </c>
      <c r="AH19" s="2">
        <v>25</v>
      </c>
      <c r="AI19" s="2">
        <v>24</v>
      </c>
      <c r="AJ19" s="2">
        <v>21</v>
      </c>
      <c r="AK19" s="2">
        <v>19</v>
      </c>
    </row>
    <row r="20" spans="1:37">
      <c r="A20" s="3">
        <v>18</v>
      </c>
      <c r="B20" s="4"/>
      <c r="C20" s="4"/>
      <c r="D20" s="2">
        <v>81</v>
      </c>
      <c r="E20" s="2">
        <v>77</v>
      </c>
      <c r="F20" s="2">
        <v>75</v>
      </c>
      <c r="G20" s="2">
        <v>72</v>
      </c>
      <c r="H20" s="2">
        <v>69</v>
      </c>
      <c r="I20" s="2">
        <v>66</v>
      </c>
      <c r="J20" s="2">
        <v>63</v>
      </c>
      <c r="K20" s="2">
        <v>61</v>
      </c>
      <c r="L20" s="2">
        <v>59</v>
      </c>
      <c r="M20" s="2">
        <v>56</v>
      </c>
      <c r="N20" s="2">
        <v>54</v>
      </c>
      <c r="O20" s="2">
        <v>52</v>
      </c>
      <c r="P20" s="2">
        <v>50</v>
      </c>
      <c r="Q20" s="2">
        <v>48</v>
      </c>
      <c r="R20" s="2">
        <v>46</v>
      </c>
      <c r="S20" s="2">
        <v>45</v>
      </c>
      <c r="T20" s="2">
        <v>43</v>
      </c>
      <c r="U20" s="2">
        <v>42</v>
      </c>
      <c r="V20" s="2">
        <v>41</v>
      </c>
      <c r="W20" s="2">
        <v>40</v>
      </c>
      <c r="X20" s="2">
        <v>39</v>
      </c>
      <c r="Y20" s="2">
        <v>37</v>
      </c>
      <c r="Z20" s="2">
        <v>36</v>
      </c>
      <c r="AA20" s="2">
        <v>35</v>
      </c>
      <c r="AB20" s="2">
        <v>34</v>
      </c>
      <c r="AC20" s="2">
        <v>33</v>
      </c>
      <c r="AD20" s="2">
        <v>32</v>
      </c>
      <c r="AE20" s="2">
        <v>31</v>
      </c>
      <c r="AF20" s="2">
        <v>30</v>
      </c>
      <c r="AG20" s="2">
        <v>28</v>
      </c>
      <c r="AH20" s="2">
        <v>26</v>
      </c>
      <c r="AI20" s="2">
        <v>25</v>
      </c>
      <c r="AJ20" s="2">
        <v>22</v>
      </c>
      <c r="AK20" s="2">
        <v>20</v>
      </c>
    </row>
    <row r="21" spans="1:37">
      <c r="A21" s="3">
        <v>19</v>
      </c>
      <c r="B21" s="4"/>
      <c r="C21" s="4"/>
      <c r="D21" s="4"/>
      <c r="E21" s="2">
        <v>78</v>
      </c>
      <c r="F21" s="2">
        <v>76</v>
      </c>
      <c r="G21" s="2">
        <v>72</v>
      </c>
      <c r="H21" s="2">
        <v>70</v>
      </c>
      <c r="I21" s="2">
        <v>67</v>
      </c>
      <c r="J21" s="2">
        <v>65</v>
      </c>
      <c r="K21" s="2">
        <v>62</v>
      </c>
      <c r="L21" s="2">
        <v>60</v>
      </c>
      <c r="M21" s="2">
        <v>58</v>
      </c>
      <c r="N21" s="2">
        <v>56</v>
      </c>
      <c r="O21" s="2">
        <v>54</v>
      </c>
      <c r="P21" s="2">
        <v>52</v>
      </c>
      <c r="Q21" s="2">
        <v>50</v>
      </c>
      <c r="R21" s="2">
        <v>48</v>
      </c>
      <c r="S21" s="2">
        <v>47</v>
      </c>
      <c r="T21" s="2">
        <v>45</v>
      </c>
      <c r="U21" s="2">
        <v>44</v>
      </c>
      <c r="V21" s="2">
        <v>43</v>
      </c>
      <c r="W21" s="2">
        <v>42</v>
      </c>
      <c r="X21" s="2">
        <v>41</v>
      </c>
      <c r="Y21" s="2">
        <v>40</v>
      </c>
      <c r="Z21" s="2">
        <v>38</v>
      </c>
      <c r="AA21" s="2">
        <v>37</v>
      </c>
      <c r="AB21" s="2">
        <v>36</v>
      </c>
      <c r="AC21" s="2">
        <v>35</v>
      </c>
      <c r="AD21" s="2">
        <v>34</v>
      </c>
      <c r="AE21" s="2">
        <v>33</v>
      </c>
      <c r="AF21" s="2">
        <v>31</v>
      </c>
      <c r="AG21" s="2">
        <v>29</v>
      </c>
      <c r="AH21" s="2">
        <v>27</v>
      </c>
      <c r="AI21" s="2">
        <v>26</v>
      </c>
      <c r="AJ21" s="2">
        <v>23</v>
      </c>
      <c r="AK21" s="2">
        <v>21</v>
      </c>
    </row>
    <row r="22" spans="1:37">
      <c r="A22" s="3">
        <v>20</v>
      </c>
      <c r="B22" s="4"/>
      <c r="C22" s="4"/>
      <c r="D22" s="4"/>
      <c r="E22" s="2">
        <v>79</v>
      </c>
      <c r="F22" s="2">
        <v>76</v>
      </c>
      <c r="G22" s="2">
        <v>73</v>
      </c>
      <c r="H22" s="2">
        <v>71</v>
      </c>
      <c r="I22" s="2">
        <v>68</v>
      </c>
      <c r="J22" s="2">
        <v>66</v>
      </c>
      <c r="K22" s="2">
        <v>63</v>
      </c>
      <c r="L22" s="2">
        <v>61</v>
      </c>
      <c r="M22" s="2">
        <v>59</v>
      </c>
      <c r="N22" s="2">
        <v>57</v>
      </c>
      <c r="O22" s="2">
        <v>55</v>
      </c>
      <c r="P22" s="2">
        <v>53</v>
      </c>
      <c r="Q22" s="2">
        <v>51</v>
      </c>
      <c r="R22" s="2">
        <v>49</v>
      </c>
      <c r="S22" s="2">
        <v>48</v>
      </c>
      <c r="T22" s="2">
        <v>46</v>
      </c>
      <c r="U22" s="2">
        <v>45</v>
      </c>
      <c r="V22" s="2">
        <v>44</v>
      </c>
      <c r="W22" s="2">
        <v>43</v>
      </c>
      <c r="X22" s="2">
        <v>42</v>
      </c>
      <c r="Y22" s="2">
        <v>40</v>
      </c>
      <c r="Z22" s="2">
        <v>39</v>
      </c>
      <c r="AA22" s="2">
        <v>38</v>
      </c>
      <c r="AB22" s="2">
        <v>37</v>
      </c>
      <c r="AC22" s="2">
        <v>36</v>
      </c>
      <c r="AD22" s="2">
        <v>35</v>
      </c>
      <c r="AE22" s="2">
        <v>34</v>
      </c>
      <c r="AF22" s="2">
        <v>32</v>
      </c>
      <c r="AG22" s="2">
        <v>30</v>
      </c>
      <c r="AH22" s="2">
        <v>29</v>
      </c>
      <c r="AI22" s="2">
        <v>27</v>
      </c>
      <c r="AJ22" s="2">
        <v>24</v>
      </c>
      <c r="AK22" s="2">
        <v>22</v>
      </c>
    </row>
    <row r="23" spans="1:37">
      <c r="A23" s="3">
        <v>21</v>
      </c>
      <c r="B23" s="4"/>
      <c r="C23" s="4"/>
      <c r="D23" s="4"/>
      <c r="E23" s="2">
        <v>79</v>
      </c>
      <c r="F23" s="2">
        <v>77</v>
      </c>
      <c r="G23" s="2">
        <v>74</v>
      </c>
      <c r="H23" s="2">
        <v>72</v>
      </c>
      <c r="I23" s="2">
        <v>69</v>
      </c>
      <c r="J23" s="2">
        <v>67</v>
      </c>
      <c r="K23" s="2">
        <v>64</v>
      </c>
      <c r="L23" s="2">
        <v>62</v>
      </c>
      <c r="M23" s="2">
        <v>60</v>
      </c>
      <c r="N23" s="2">
        <v>58</v>
      </c>
      <c r="O23" s="2">
        <v>56</v>
      </c>
      <c r="P23" s="2">
        <v>54</v>
      </c>
      <c r="Q23" s="2">
        <v>53</v>
      </c>
      <c r="R23" s="2">
        <v>51</v>
      </c>
      <c r="S23" s="2">
        <v>49</v>
      </c>
      <c r="T23" s="2">
        <v>47</v>
      </c>
      <c r="U23" s="2">
        <v>46</v>
      </c>
      <c r="V23" s="2">
        <v>45</v>
      </c>
      <c r="W23" s="2">
        <v>44</v>
      </c>
      <c r="X23" s="2">
        <v>43</v>
      </c>
      <c r="Y23" s="2">
        <v>41</v>
      </c>
      <c r="Z23" s="2">
        <v>40</v>
      </c>
      <c r="AA23" s="2">
        <v>39</v>
      </c>
      <c r="AB23" s="2">
        <v>38</v>
      </c>
      <c r="AC23" s="2">
        <v>37</v>
      </c>
      <c r="AD23" s="2">
        <v>36</v>
      </c>
      <c r="AE23" s="2">
        <v>35</v>
      </c>
      <c r="AF23" s="2">
        <v>33</v>
      </c>
      <c r="AG23" s="2">
        <v>31</v>
      </c>
      <c r="AH23" s="2">
        <v>30</v>
      </c>
      <c r="AI23" s="2">
        <v>28</v>
      </c>
      <c r="AJ23" s="2">
        <v>25</v>
      </c>
      <c r="AK23" s="2">
        <v>24</v>
      </c>
    </row>
    <row r="24" spans="1:37">
      <c r="A24" s="3">
        <v>22</v>
      </c>
      <c r="B24" s="4"/>
      <c r="C24" s="4"/>
      <c r="D24" s="4"/>
      <c r="E24" s="2">
        <v>80</v>
      </c>
      <c r="F24" s="2">
        <v>77</v>
      </c>
      <c r="G24" s="2">
        <v>75</v>
      </c>
      <c r="H24" s="2">
        <v>72</v>
      </c>
      <c r="I24" s="2">
        <v>70</v>
      </c>
      <c r="J24" s="2">
        <v>68</v>
      </c>
      <c r="K24" s="2">
        <v>66</v>
      </c>
      <c r="L24" s="2">
        <v>63</v>
      </c>
      <c r="M24" s="2">
        <v>61</v>
      </c>
      <c r="N24" s="2">
        <v>59</v>
      </c>
      <c r="O24" s="2">
        <v>57</v>
      </c>
      <c r="P24" s="2">
        <v>56</v>
      </c>
      <c r="Q24" s="2">
        <v>54</v>
      </c>
      <c r="R24" s="2">
        <v>52</v>
      </c>
      <c r="S24" s="2">
        <v>51</v>
      </c>
      <c r="T24" s="2">
        <v>49</v>
      </c>
      <c r="U24" s="2">
        <v>48</v>
      </c>
      <c r="V24" s="2">
        <v>47</v>
      </c>
      <c r="W24" s="2">
        <v>45</v>
      </c>
      <c r="X24" s="2">
        <v>44</v>
      </c>
      <c r="Y24" s="2">
        <v>43</v>
      </c>
      <c r="Z24" s="2">
        <v>42</v>
      </c>
      <c r="AA24" s="2">
        <v>41</v>
      </c>
      <c r="AB24" s="2">
        <v>40</v>
      </c>
      <c r="AC24" s="2">
        <v>39</v>
      </c>
      <c r="AD24" s="2">
        <v>38</v>
      </c>
      <c r="AE24" s="2">
        <v>36</v>
      </c>
      <c r="AF24" s="2">
        <v>34</v>
      </c>
      <c r="AG24" s="2">
        <v>32</v>
      </c>
      <c r="AH24" s="2">
        <v>31</v>
      </c>
      <c r="AI24" s="2">
        <v>29</v>
      </c>
      <c r="AJ24" s="2">
        <v>27</v>
      </c>
      <c r="AK24" s="2">
        <v>26</v>
      </c>
    </row>
    <row r="25" spans="1:37">
      <c r="A25" s="3">
        <v>23</v>
      </c>
      <c r="B25" s="4"/>
      <c r="C25" s="4"/>
      <c r="D25" s="4"/>
      <c r="E25" s="2">
        <v>80</v>
      </c>
      <c r="F25" s="2">
        <v>78</v>
      </c>
      <c r="G25" s="2">
        <v>75</v>
      </c>
      <c r="H25" s="2">
        <v>73</v>
      </c>
      <c r="I25" s="2">
        <v>71</v>
      </c>
      <c r="J25" s="2">
        <v>69</v>
      </c>
      <c r="K25" s="2">
        <v>66</v>
      </c>
      <c r="L25" s="2">
        <v>64</v>
      </c>
      <c r="M25" s="2">
        <v>62</v>
      </c>
      <c r="N25" s="2">
        <v>60</v>
      </c>
      <c r="O25" s="2">
        <v>58</v>
      </c>
      <c r="P25" s="2">
        <v>57</v>
      </c>
      <c r="Q25" s="2">
        <v>55</v>
      </c>
      <c r="R25" s="2">
        <v>53</v>
      </c>
      <c r="S25" s="2">
        <v>52</v>
      </c>
      <c r="T25" s="2">
        <v>50</v>
      </c>
      <c r="U25" s="2">
        <v>49</v>
      </c>
      <c r="V25" s="2">
        <v>48</v>
      </c>
      <c r="W25" s="2">
        <v>46</v>
      </c>
      <c r="X25" s="2">
        <v>45</v>
      </c>
      <c r="Y25" s="2">
        <v>44</v>
      </c>
      <c r="Z25" s="2">
        <v>43</v>
      </c>
      <c r="AA25" s="2">
        <v>42</v>
      </c>
      <c r="AB25" s="2">
        <v>41</v>
      </c>
      <c r="AC25" s="2">
        <v>40</v>
      </c>
      <c r="AD25" s="2">
        <v>39</v>
      </c>
      <c r="AE25" s="2">
        <v>37</v>
      </c>
      <c r="AF25" s="2">
        <v>35</v>
      </c>
      <c r="AG25" s="2">
        <v>33</v>
      </c>
      <c r="AH25" s="2">
        <v>32</v>
      </c>
      <c r="AI25" s="2">
        <v>30</v>
      </c>
      <c r="AJ25" s="2">
        <v>28</v>
      </c>
      <c r="AK25" s="2">
        <v>28</v>
      </c>
    </row>
    <row r="26" spans="1:37">
      <c r="A26" s="3">
        <v>24</v>
      </c>
      <c r="B26" s="4"/>
      <c r="C26" s="4"/>
      <c r="D26" s="4"/>
      <c r="E26" s="2">
        <v>81</v>
      </c>
      <c r="F26" s="2">
        <v>78</v>
      </c>
      <c r="G26" s="2">
        <v>76</v>
      </c>
      <c r="H26" s="2">
        <v>73</v>
      </c>
      <c r="I26" s="2">
        <v>72</v>
      </c>
      <c r="J26" s="2">
        <v>70</v>
      </c>
      <c r="K26" s="2">
        <v>67</v>
      </c>
      <c r="L26" s="2">
        <v>65</v>
      </c>
      <c r="M26" s="2">
        <v>63</v>
      </c>
      <c r="N26" s="2">
        <v>61</v>
      </c>
      <c r="O26" s="2">
        <v>59</v>
      </c>
      <c r="P26" s="2">
        <v>58</v>
      </c>
      <c r="Q26" s="2">
        <v>56</v>
      </c>
      <c r="R26" s="2">
        <v>54</v>
      </c>
      <c r="S26" s="2">
        <v>53</v>
      </c>
      <c r="T26" s="2">
        <v>51</v>
      </c>
      <c r="U26" s="2">
        <v>50</v>
      </c>
      <c r="V26" s="2">
        <v>49</v>
      </c>
      <c r="W26" s="2">
        <v>47</v>
      </c>
      <c r="X26" s="2">
        <v>46</v>
      </c>
      <c r="Y26" s="2">
        <v>45</v>
      </c>
      <c r="Z26" s="2">
        <v>44</v>
      </c>
      <c r="AA26" s="2">
        <v>43</v>
      </c>
      <c r="AB26" s="2">
        <v>42</v>
      </c>
      <c r="AC26" s="2">
        <v>41</v>
      </c>
      <c r="AD26" s="2">
        <v>40</v>
      </c>
      <c r="AE26" s="2">
        <v>39</v>
      </c>
      <c r="AF26" s="2">
        <v>37</v>
      </c>
      <c r="AG26" s="2">
        <v>35</v>
      </c>
      <c r="AH26" s="2">
        <v>33</v>
      </c>
      <c r="AI26" s="2">
        <v>31</v>
      </c>
      <c r="AJ26" s="2">
        <v>30</v>
      </c>
      <c r="AK26" s="2">
        <v>29</v>
      </c>
    </row>
    <row r="27" spans="1:37">
      <c r="A27" s="3">
        <v>25</v>
      </c>
      <c r="B27" s="4"/>
      <c r="C27" s="4"/>
      <c r="D27" s="4"/>
      <c r="E27" s="2">
        <v>81</v>
      </c>
      <c r="F27" s="2">
        <v>79</v>
      </c>
      <c r="G27" s="2">
        <v>76</v>
      </c>
      <c r="H27" s="2">
        <v>74</v>
      </c>
      <c r="I27" s="2">
        <v>72</v>
      </c>
      <c r="J27" s="2">
        <v>70</v>
      </c>
      <c r="K27" s="2">
        <v>68</v>
      </c>
      <c r="L27" s="2">
        <v>66</v>
      </c>
      <c r="M27" s="2">
        <v>64</v>
      </c>
      <c r="N27" s="2">
        <v>62</v>
      </c>
      <c r="O27" s="2">
        <v>60</v>
      </c>
      <c r="P27" s="2">
        <v>59</v>
      </c>
      <c r="Q27" s="2">
        <v>57</v>
      </c>
      <c r="R27" s="2">
        <v>55</v>
      </c>
      <c r="S27" s="2">
        <v>54</v>
      </c>
      <c r="T27" s="2">
        <v>52</v>
      </c>
      <c r="U27" s="2">
        <v>51</v>
      </c>
      <c r="V27" s="2">
        <v>50</v>
      </c>
      <c r="W27" s="2">
        <v>48</v>
      </c>
      <c r="X27" s="2">
        <v>47</v>
      </c>
      <c r="Y27" s="2">
        <v>46</v>
      </c>
      <c r="Z27" s="2">
        <v>45</v>
      </c>
      <c r="AA27" s="2">
        <v>44</v>
      </c>
      <c r="AB27" s="2">
        <v>43</v>
      </c>
      <c r="AC27" s="2">
        <v>42</v>
      </c>
      <c r="AD27" s="2">
        <v>41</v>
      </c>
      <c r="AE27" s="2">
        <v>40</v>
      </c>
      <c r="AF27" s="2">
        <v>38</v>
      </c>
      <c r="AG27" s="2">
        <v>36</v>
      </c>
      <c r="AH27" s="2">
        <v>34</v>
      </c>
      <c r="AI27" s="2">
        <v>32</v>
      </c>
      <c r="AJ27" s="2">
        <v>29</v>
      </c>
      <c r="AK27" s="2">
        <v>27</v>
      </c>
    </row>
    <row r="28" spans="1:37">
      <c r="A28" s="3">
        <v>26</v>
      </c>
      <c r="B28" s="4"/>
      <c r="C28" s="4"/>
      <c r="D28" s="4"/>
      <c r="E28" s="4"/>
      <c r="F28" s="2">
        <v>79</v>
      </c>
      <c r="G28" s="2">
        <v>77</v>
      </c>
      <c r="H28" s="2">
        <v>75</v>
      </c>
      <c r="I28" s="2">
        <v>73</v>
      </c>
      <c r="J28" s="2">
        <v>71</v>
      </c>
      <c r="K28" s="2">
        <v>69</v>
      </c>
      <c r="L28" s="2">
        <v>67</v>
      </c>
      <c r="M28" s="2">
        <v>65</v>
      </c>
      <c r="N28" s="2">
        <v>63</v>
      </c>
      <c r="O28" s="2">
        <v>61</v>
      </c>
      <c r="P28" s="2">
        <v>60</v>
      </c>
      <c r="Q28" s="2">
        <v>58</v>
      </c>
      <c r="R28" s="2">
        <v>56</v>
      </c>
      <c r="S28" s="2">
        <v>55</v>
      </c>
      <c r="T28" s="2">
        <v>53</v>
      </c>
      <c r="U28" s="2">
        <v>52</v>
      </c>
      <c r="V28" s="2">
        <v>51</v>
      </c>
      <c r="W28" s="2">
        <v>49</v>
      </c>
      <c r="X28" s="2">
        <v>48</v>
      </c>
      <c r="Y28" s="2">
        <v>47</v>
      </c>
      <c r="Z28" s="2">
        <v>46</v>
      </c>
      <c r="AA28" s="2">
        <v>45</v>
      </c>
      <c r="AB28" s="2">
        <v>44</v>
      </c>
      <c r="AC28" s="2">
        <v>43</v>
      </c>
      <c r="AD28" s="2">
        <v>42</v>
      </c>
      <c r="AE28" s="2">
        <v>41</v>
      </c>
      <c r="AF28" s="2">
        <v>39</v>
      </c>
      <c r="AG28" s="2">
        <v>37</v>
      </c>
      <c r="AH28" s="2">
        <v>35</v>
      </c>
      <c r="AI28" s="2">
        <v>33</v>
      </c>
      <c r="AJ28" s="2">
        <v>30</v>
      </c>
      <c r="AK28" s="2">
        <v>28</v>
      </c>
    </row>
    <row r="29" spans="1:37">
      <c r="A29" s="3">
        <v>27</v>
      </c>
      <c r="B29" s="4"/>
      <c r="C29" s="4"/>
      <c r="D29" s="4"/>
      <c r="E29" s="4"/>
      <c r="F29" s="2">
        <v>80</v>
      </c>
      <c r="G29" s="2">
        <v>77</v>
      </c>
      <c r="H29" s="2">
        <v>75</v>
      </c>
      <c r="I29" s="2">
        <v>74</v>
      </c>
      <c r="J29" s="2">
        <v>72</v>
      </c>
      <c r="K29" s="2">
        <v>70</v>
      </c>
      <c r="L29" s="2">
        <v>68</v>
      </c>
      <c r="M29" s="2">
        <v>66</v>
      </c>
      <c r="N29" s="2">
        <v>64</v>
      </c>
      <c r="O29" s="2">
        <v>62</v>
      </c>
      <c r="P29" s="2">
        <v>61</v>
      </c>
      <c r="Q29" s="2">
        <v>59</v>
      </c>
      <c r="R29" s="2">
        <v>57</v>
      </c>
      <c r="S29" s="2">
        <v>56</v>
      </c>
      <c r="T29" s="2">
        <v>54</v>
      </c>
      <c r="U29" s="2">
        <v>53</v>
      </c>
      <c r="V29" s="2">
        <v>52</v>
      </c>
      <c r="W29" s="2">
        <v>50</v>
      </c>
      <c r="X29" s="2">
        <v>49</v>
      </c>
      <c r="Y29" s="2">
        <v>48</v>
      </c>
      <c r="Z29" s="2">
        <v>47</v>
      </c>
      <c r="AA29" s="2">
        <v>46</v>
      </c>
      <c r="AB29" s="2">
        <v>45</v>
      </c>
      <c r="AC29" s="2">
        <v>44</v>
      </c>
      <c r="AD29" s="2">
        <v>43</v>
      </c>
      <c r="AE29" s="2">
        <v>42</v>
      </c>
      <c r="AF29" s="2">
        <v>40</v>
      </c>
      <c r="AG29" s="2">
        <v>38</v>
      </c>
      <c r="AH29" s="2">
        <v>36</v>
      </c>
      <c r="AI29" s="2">
        <v>34</v>
      </c>
      <c r="AJ29" s="2">
        <v>31</v>
      </c>
      <c r="AK29" s="2">
        <v>29</v>
      </c>
    </row>
    <row r="30" spans="1:37">
      <c r="A30" s="3">
        <v>28</v>
      </c>
      <c r="B30" s="4"/>
      <c r="C30" s="4"/>
      <c r="D30" s="4"/>
      <c r="E30" s="4"/>
      <c r="F30" s="2">
        <v>80</v>
      </c>
      <c r="G30" s="2">
        <v>78</v>
      </c>
      <c r="H30" s="2">
        <v>76</v>
      </c>
      <c r="I30" s="2">
        <v>74</v>
      </c>
      <c r="J30" s="2">
        <v>72</v>
      </c>
      <c r="K30" s="2">
        <v>70</v>
      </c>
      <c r="L30" s="2">
        <v>68</v>
      </c>
      <c r="M30" s="2">
        <v>67</v>
      </c>
      <c r="N30" s="2">
        <v>65</v>
      </c>
      <c r="O30" s="2">
        <v>63</v>
      </c>
      <c r="P30" s="2">
        <v>61</v>
      </c>
      <c r="Q30" s="2">
        <v>60</v>
      </c>
      <c r="R30" s="2">
        <v>58</v>
      </c>
      <c r="S30" s="2">
        <v>57</v>
      </c>
      <c r="T30" s="2">
        <v>55</v>
      </c>
      <c r="U30" s="2">
        <v>54</v>
      </c>
      <c r="V30" s="2">
        <v>53</v>
      </c>
      <c r="W30" s="2">
        <v>51</v>
      </c>
      <c r="X30" s="2">
        <v>50</v>
      </c>
      <c r="Y30" s="2">
        <v>49</v>
      </c>
      <c r="Z30" s="2">
        <v>48</v>
      </c>
      <c r="AA30" s="2">
        <v>47</v>
      </c>
      <c r="AB30" s="2">
        <v>46</v>
      </c>
      <c r="AC30" s="2">
        <v>45</v>
      </c>
      <c r="AD30" s="2">
        <v>44</v>
      </c>
      <c r="AE30" s="2">
        <v>43</v>
      </c>
      <c r="AF30" s="2">
        <v>41</v>
      </c>
      <c r="AG30" s="2">
        <v>39</v>
      </c>
      <c r="AH30" s="2">
        <v>37</v>
      </c>
      <c r="AI30" s="2">
        <v>35</v>
      </c>
      <c r="AJ30" s="2">
        <v>32</v>
      </c>
      <c r="AK30" s="2">
        <v>30</v>
      </c>
    </row>
    <row r="31" spans="1:37">
      <c r="A31" s="3">
        <v>29</v>
      </c>
      <c r="B31" s="4"/>
      <c r="C31" s="4"/>
      <c r="D31" s="4"/>
      <c r="E31" s="4"/>
      <c r="F31" s="2">
        <v>81</v>
      </c>
      <c r="G31" s="2">
        <v>79</v>
      </c>
      <c r="H31" s="2">
        <v>77</v>
      </c>
      <c r="I31" s="2">
        <v>75</v>
      </c>
      <c r="J31" s="2">
        <v>73</v>
      </c>
      <c r="K31" s="2">
        <v>71</v>
      </c>
      <c r="L31" s="2">
        <v>69</v>
      </c>
      <c r="M31" s="2">
        <v>67</v>
      </c>
      <c r="N31" s="2">
        <v>66</v>
      </c>
      <c r="O31" s="2">
        <v>64</v>
      </c>
      <c r="P31" s="2">
        <v>62</v>
      </c>
      <c r="Q31" s="2">
        <v>61</v>
      </c>
      <c r="R31" s="2">
        <v>60</v>
      </c>
      <c r="S31" s="2">
        <v>58</v>
      </c>
      <c r="T31" s="2">
        <v>56</v>
      </c>
      <c r="U31" s="2">
        <v>55</v>
      </c>
      <c r="V31" s="2">
        <v>54</v>
      </c>
      <c r="W31" s="2">
        <v>52</v>
      </c>
      <c r="X31" s="2">
        <v>51</v>
      </c>
      <c r="Y31" s="2">
        <v>50</v>
      </c>
      <c r="Z31" s="2">
        <v>49</v>
      </c>
      <c r="AA31" s="2">
        <v>48</v>
      </c>
      <c r="AB31" s="2">
        <v>47</v>
      </c>
      <c r="AC31" s="2">
        <v>46</v>
      </c>
      <c r="AD31" s="2">
        <v>45</v>
      </c>
      <c r="AE31" s="2">
        <v>44</v>
      </c>
      <c r="AF31" s="2">
        <v>42</v>
      </c>
      <c r="AG31" s="2">
        <v>40</v>
      </c>
      <c r="AH31" s="2">
        <v>38</v>
      </c>
      <c r="AI31" s="2">
        <v>36</v>
      </c>
      <c r="AJ31" s="2">
        <v>33</v>
      </c>
      <c r="AK31" s="2">
        <v>31</v>
      </c>
    </row>
    <row r="32" spans="1:37">
      <c r="A32" s="3">
        <v>30</v>
      </c>
      <c r="B32" s="4"/>
      <c r="C32" s="4"/>
      <c r="D32" s="4"/>
      <c r="E32" s="4"/>
      <c r="F32" s="2">
        <v>81</v>
      </c>
      <c r="G32" s="2">
        <v>79</v>
      </c>
      <c r="H32" s="2">
        <v>77</v>
      </c>
      <c r="I32" s="2">
        <v>75</v>
      </c>
      <c r="J32" s="2">
        <v>74</v>
      </c>
      <c r="K32" s="2">
        <v>72</v>
      </c>
      <c r="L32" s="2">
        <v>70</v>
      </c>
      <c r="M32" s="2">
        <v>68</v>
      </c>
      <c r="N32" s="2">
        <v>66</v>
      </c>
      <c r="O32" s="2">
        <v>65</v>
      </c>
      <c r="P32" s="2">
        <v>63</v>
      </c>
      <c r="Q32" s="2">
        <v>62</v>
      </c>
      <c r="R32" s="2">
        <v>61</v>
      </c>
      <c r="S32" s="2">
        <v>59</v>
      </c>
      <c r="T32" s="2">
        <v>57</v>
      </c>
      <c r="U32" s="2">
        <v>56</v>
      </c>
      <c r="V32" s="2">
        <v>55</v>
      </c>
      <c r="W32" s="2">
        <v>53</v>
      </c>
      <c r="X32" s="2">
        <v>52</v>
      </c>
      <c r="Y32" s="2">
        <v>51</v>
      </c>
      <c r="Z32" s="2">
        <v>50</v>
      </c>
      <c r="AA32" s="2">
        <v>49</v>
      </c>
      <c r="AB32" s="2">
        <v>48</v>
      </c>
      <c r="AC32" s="2">
        <v>47</v>
      </c>
      <c r="AD32" s="2">
        <v>46</v>
      </c>
      <c r="AE32" s="2">
        <v>45</v>
      </c>
      <c r="AF32" s="2">
        <v>43</v>
      </c>
      <c r="AG32" s="2">
        <v>41</v>
      </c>
      <c r="AH32" s="2">
        <v>39</v>
      </c>
      <c r="AI32" s="2">
        <v>37</v>
      </c>
      <c r="AJ32" s="2">
        <v>34</v>
      </c>
      <c r="AK32" s="2">
        <v>32</v>
      </c>
    </row>
    <row r="33" spans="1:37">
      <c r="A33" s="3">
        <v>32</v>
      </c>
      <c r="B33" s="4"/>
      <c r="C33" s="4"/>
      <c r="D33" s="4"/>
      <c r="E33" s="4"/>
      <c r="F33" s="4"/>
      <c r="G33" s="2">
        <v>80</v>
      </c>
      <c r="H33" s="2">
        <v>78</v>
      </c>
      <c r="I33" s="2">
        <v>76</v>
      </c>
      <c r="J33" s="2">
        <v>75</v>
      </c>
      <c r="K33" s="2">
        <v>73</v>
      </c>
      <c r="L33" s="2">
        <v>71</v>
      </c>
      <c r="M33" s="2">
        <v>69</v>
      </c>
      <c r="N33" s="2">
        <v>67</v>
      </c>
      <c r="O33" s="2">
        <v>66</v>
      </c>
      <c r="P33" s="2">
        <v>65</v>
      </c>
      <c r="Q33" s="2">
        <v>63</v>
      </c>
      <c r="R33" s="2">
        <v>61</v>
      </c>
      <c r="S33" s="2">
        <v>60</v>
      </c>
      <c r="T33" s="2">
        <v>59</v>
      </c>
      <c r="U33" s="2">
        <v>58</v>
      </c>
      <c r="V33" s="2">
        <v>56</v>
      </c>
      <c r="W33" s="2">
        <v>55</v>
      </c>
      <c r="X33" s="2">
        <v>54</v>
      </c>
      <c r="Y33" s="2">
        <v>53</v>
      </c>
      <c r="Z33" s="2">
        <v>52</v>
      </c>
      <c r="AA33" s="2">
        <v>51</v>
      </c>
      <c r="AB33" s="2">
        <v>50</v>
      </c>
      <c r="AC33" s="2">
        <v>49</v>
      </c>
      <c r="AD33" s="2">
        <v>48</v>
      </c>
      <c r="AE33" s="2">
        <v>47</v>
      </c>
      <c r="AF33" s="2">
        <v>45</v>
      </c>
      <c r="AG33" s="2">
        <v>43</v>
      </c>
      <c r="AH33" s="2">
        <v>41</v>
      </c>
      <c r="AI33" s="2">
        <v>39</v>
      </c>
      <c r="AJ33" s="2">
        <v>36</v>
      </c>
      <c r="AK33" s="2">
        <v>33</v>
      </c>
    </row>
    <row r="34" spans="1:37">
      <c r="A34" s="3">
        <v>35</v>
      </c>
      <c r="B34" s="4"/>
      <c r="C34" s="4"/>
      <c r="D34" s="4"/>
      <c r="E34" s="4"/>
      <c r="F34" s="4"/>
      <c r="G34" s="2">
        <v>80</v>
      </c>
      <c r="H34" s="2">
        <v>78</v>
      </c>
      <c r="I34" s="2">
        <v>77</v>
      </c>
      <c r="J34" s="2">
        <v>76</v>
      </c>
      <c r="K34" s="2">
        <v>74</v>
      </c>
      <c r="L34" s="2">
        <v>73</v>
      </c>
      <c r="M34" s="2">
        <v>71</v>
      </c>
      <c r="N34" s="2">
        <v>70</v>
      </c>
      <c r="O34" s="2">
        <v>69</v>
      </c>
      <c r="P34" s="2">
        <v>67</v>
      </c>
      <c r="Q34" s="2">
        <v>65</v>
      </c>
      <c r="R34" s="2">
        <v>63</v>
      </c>
      <c r="S34" s="2">
        <v>62</v>
      </c>
      <c r="T34" s="2">
        <v>61</v>
      </c>
      <c r="U34" s="2">
        <v>60</v>
      </c>
      <c r="V34" s="2">
        <v>58</v>
      </c>
      <c r="W34" s="2">
        <v>57</v>
      </c>
      <c r="X34" s="2">
        <v>56</v>
      </c>
      <c r="Y34" s="2">
        <v>55</v>
      </c>
      <c r="Z34" s="2">
        <v>54</v>
      </c>
      <c r="AA34" s="2">
        <v>53</v>
      </c>
      <c r="AB34" s="2">
        <v>52</v>
      </c>
      <c r="AC34" s="2">
        <v>51</v>
      </c>
      <c r="AD34" s="2">
        <v>50</v>
      </c>
      <c r="AE34" s="2">
        <v>49</v>
      </c>
      <c r="AF34" s="2">
        <v>47</v>
      </c>
      <c r="AG34" s="2">
        <v>45</v>
      </c>
      <c r="AH34" s="2">
        <v>43</v>
      </c>
      <c r="AI34" s="2">
        <v>41</v>
      </c>
      <c r="AJ34" s="2">
        <v>38</v>
      </c>
      <c r="AK34" s="2">
        <v>35</v>
      </c>
    </row>
    <row r="35" spans="1:37">
      <c r="A35" s="3">
        <v>38</v>
      </c>
      <c r="B35" s="4"/>
      <c r="C35" s="4"/>
      <c r="D35" s="4"/>
      <c r="E35" s="4"/>
      <c r="F35" s="4"/>
      <c r="G35" s="2">
        <v>81</v>
      </c>
      <c r="H35" s="2">
        <v>79</v>
      </c>
      <c r="I35" s="2">
        <v>78</v>
      </c>
      <c r="J35" s="2">
        <v>77</v>
      </c>
      <c r="K35" s="2">
        <v>75</v>
      </c>
      <c r="L35" s="2">
        <v>74</v>
      </c>
      <c r="M35" s="2">
        <v>72</v>
      </c>
      <c r="N35" s="2">
        <v>71</v>
      </c>
      <c r="O35" s="2">
        <v>70</v>
      </c>
      <c r="P35" s="2">
        <v>69</v>
      </c>
      <c r="Q35" s="2">
        <v>67</v>
      </c>
      <c r="R35" s="2">
        <v>65</v>
      </c>
      <c r="S35" s="2">
        <v>64</v>
      </c>
      <c r="T35" s="2">
        <v>63</v>
      </c>
      <c r="U35" s="2">
        <v>61</v>
      </c>
      <c r="V35" s="2">
        <v>60</v>
      </c>
      <c r="W35" s="2">
        <v>59</v>
      </c>
      <c r="X35" s="2">
        <v>58</v>
      </c>
      <c r="Y35" s="2">
        <v>57</v>
      </c>
      <c r="Z35" s="2">
        <v>56</v>
      </c>
      <c r="AA35" s="2">
        <v>55</v>
      </c>
      <c r="AB35" s="2">
        <v>54</v>
      </c>
      <c r="AC35" s="2">
        <v>53</v>
      </c>
      <c r="AD35" s="2">
        <v>52</v>
      </c>
      <c r="AE35" s="2">
        <v>51</v>
      </c>
      <c r="AF35" s="2">
        <v>49</v>
      </c>
      <c r="AG35" s="2">
        <v>47</v>
      </c>
      <c r="AH35" s="2">
        <v>45</v>
      </c>
      <c r="AI35" s="2">
        <v>43</v>
      </c>
      <c r="AJ35" s="2">
        <v>39</v>
      </c>
      <c r="AK35" s="2">
        <v>37</v>
      </c>
    </row>
    <row r="36" spans="1:37">
      <c r="A36" s="3">
        <v>40</v>
      </c>
      <c r="B36" s="4"/>
      <c r="C36" s="4"/>
      <c r="D36" s="4"/>
      <c r="E36" s="4"/>
      <c r="F36" s="4"/>
      <c r="G36" s="2">
        <v>81</v>
      </c>
      <c r="H36" s="2">
        <v>80</v>
      </c>
      <c r="I36" s="2">
        <v>79</v>
      </c>
      <c r="J36" s="2">
        <v>78</v>
      </c>
      <c r="K36" s="2">
        <v>76</v>
      </c>
      <c r="L36" s="2">
        <v>75</v>
      </c>
      <c r="M36" s="2">
        <v>74</v>
      </c>
      <c r="N36" s="2">
        <v>73</v>
      </c>
      <c r="O36" s="2">
        <v>72</v>
      </c>
      <c r="P36" s="2">
        <v>71</v>
      </c>
      <c r="Q36" s="2">
        <v>68</v>
      </c>
      <c r="R36" s="2">
        <v>67</v>
      </c>
      <c r="S36" s="2">
        <v>65</v>
      </c>
      <c r="T36" s="2">
        <v>64</v>
      </c>
      <c r="U36" s="2">
        <v>63</v>
      </c>
      <c r="V36" s="2">
        <v>62</v>
      </c>
      <c r="W36" s="2">
        <v>61</v>
      </c>
      <c r="X36" s="2">
        <v>60</v>
      </c>
      <c r="Y36" s="2">
        <v>59</v>
      </c>
      <c r="Z36" s="2">
        <v>58</v>
      </c>
      <c r="AA36" s="2">
        <v>57</v>
      </c>
      <c r="AB36" s="2">
        <v>56</v>
      </c>
      <c r="AC36" s="2">
        <v>55</v>
      </c>
      <c r="AD36" s="2">
        <v>54</v>
      </c>
      <c r="AE36" s="2">
        <v>53</v>
      </c>
      <c r="AF36" s="2">
        <v>51</v>
      </c>
      <c r="AG36" s="2">
        <v>49</v>
      </c>
      <c r="AH36" s="2">
        <v>47</v>
      </c>
      <c r="AI36" s="2">
        <v>45</v>
      </c>
      <c r="AJ36" s="2">
        <v>40</v>
      </c>
      <c r="AK36" s="2">
        <v>39</v>
      </c>
    </row>
    <row r="37" spans="1:37">
      <c r="A37" s="3">
        <v>45</v>
      </c>
      <c r="B37" s="4"/>
      <c r="C37" s="4"/>
      <c r="D37" s="4"/>
      <c r="E37" s="4"/>
      <c r="F37" s="4"/>
      <c r="G37" s="4"/>
      <c r="H37" s="2">
        <v>81</v>
      </c>
      <c r="I37" s="2">
        <v>80</v>
      </c>
      <c r="J37" s="2">
        <v>79</v>
      </c>
      <c r="K37" s="2">
        <v>77</v>
      </c>
      <c r="L37" s="2">
        <v>76</v>
      </c>
      <c r="M37" s="2">
        <v>75</v>
      </c>
      <c r="N37" s="2">
        <v>74</v>
      </c>
      <c r="O37" s="2">
        <v>73</v>
      </c>
      <c r="P37" s="2">
        <v>72</v>
      </c>
      <c r="Q37" s="2">
        <v>70</v>
      </c>
      <c r="R37" s="2">
        <v>69</v>
      </c>
      <c r="S37" s="2">
        <v>67</v>
      </c>
      <c r="T37" s="2">
        <v>66</v>
      </c>
      <c r="U37" s="2">
        <v>65</v>
      </c>
      <c r="V37" s="2">
        <v>65</v>
      </c>
      <c r="W37" s="2">
        <v>64</v>
      </c>
      <c r="X37" s="2">
        <v>63</v>
      </c>
      <c r="Y37" s="2">
        <v>62</v>
      </c>
      <c r="Z37" s="2">
        <v>61</v>
      </c>
      <c r="AA37" s="2">
        <v>60</v>
      </c>
      <c r="AB37" s="2">
        <v>59</v>
      </c>
      <c r="AC37" s="2">
        <v>58</v>
      </c>
      <c r="AD37" s="2">
        <v>57</v>
      </c>
      <c r="AE37" s="2">
        <v>56</v>
      </c>
      <c r="AF37" s="2">
        <v>54</v>
      </c>
      <c r="AG37" s="2">
        <v>52</v>
      </c>
      <c r="AH37" s="2">
        <v>50</v>
      </c>
      <c r="AI37" s="2">
        <v>48</v>
      </c>
      <c r="AJ37" s="2">
        <v>45</v>
      </c>
      <c r="AK37" s="2">
        <v>41</v>
      </c>
    </row>
    <row r="38" spans="1:37">
      <c r="A38" s="3">
        <v>50</v>
      </c>
      <c r="B38" s="4"/>
      <c r="C38" s="4"/>
      <c r="D38" s="4"/>
      <c r="E38" s="4"/>
      <c r="F38" s="4"/>
      <c r="G38" s="4"/>
      <c r="H38" s="2">
        <v>81</v>
      </c>
      <c r="I38" s="2">
        <v>80</v>
      </c>
      <c r="J38" s="2">
        <v>80</v>
      </c>
      <c r="K38" s="2">
        <v>79</v>
      </c>
      <c r="L38" s="2">
        <v>78</v>
      </c>
      <c r="M38" s="2">
        <v>77</v>
      </c>
      <c r="N38" s="2">
        <v>76</v>
      </c>
      <c r="O38" s="2">
        <v>75</v>
      </c>
      <c r="P38" s="2">
        <v>73</v>
      </c>
      <c r="Q38" s="2">
        <v>72</v>
      </c>
      <c r="R38" s="2">
        <v>71</v>
      </c>
      <c r="S38" s="2">
        <v>70</v>
      </c>
      <c r="T38" s="2">
        <v>69</v>
      </c>
      <c r="U38" s="2">
        <v>68</v>
      </c>
      <c r="V38" s="2">
        <v>67</v>
      </c>
      <c r="W38" s="2">
        <v>66</v>
      </c>
      <c r="X38" s="2">
        <v>65</v>
      </c>
      <c r="Y38" s="2">
        <v>64</v>
      </c>
      <c r="Z38" s="2">
        <v>63</v>
      </c>
      <c r="AA38" s="2">
        <v>63</v>
      </c>
      <c r="AB38" s="2">
        <v>62</v>
      </c>
      <c r="AC38" s="2">
        <v>61</v>
      </c>
      <c r="AD38" s="2">
        <v>60</v>
      </c>
      <c r="AE38" s="2">
        <v>59</v>
      </c>
      <c r="AF38" s="2">
        <v>57</v>
      </c>
      <c r="AG38" s="2">
        <v>55</v>
      </c>
      <c r="AH38" s="2">
        <v>53</v>
      </c>
      <c r="AI38" s="2">
        <v>51</v>
      </c>
      <c r="AJ38" s="2">
        <v>48</v>
      </c>
      <c r="AK38" s="2">
        <v>45</v>
      </c>
    </row>
  </sheetData>
  <mergeCells count="1">
    <mergeCell ref="B1:AK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5"/>
  </sheetPr>
  <dimension ref="C1:S20"/>
  <sheetViews>
    <sheetView showGridLines="0" showRowColHeaders="0" workbookViewId="0"/>
  </sheetViews>
  <sheetFormatPr baseColWidth="10" defaultRowHeight="12.75"/>
  <cols>
    <col min="1" max="1" width="6.42578125" style="14" customWidth="1"/>
    <col min="2" max="2" width="26.42578125" style="14" customWidth="1"/>
    <col min="3" max="3" width="11.42578125" style="14"/>
    <col min="4" max="4" width="10.7109375" style="14" customWidth="1"/>
    <col min="5" max="5" width="10.85546875" style="14" bestFit="1" customWidth="1"/>
    <col min="6" max="6" width="10.140625" style="14" customWidth="1"/>
    <col min="7" max="7" width="10.85546875" style="14" bestFit="1" customWidth="1"/>
    <col min="8" max="9" width="15.7109375" style="14" customWidth="1"/>
    <col min="10" max="10" width="15.5703125" style="14" bestFit="1" customWidth="1"/>
    <col min="11" max="14" width="11.42578125" style="14"/>
    <col min="15" max="15" width="0" style="14" hidden="1" customWidth="1"/>
    <col min="16" max="16" width="13.140625" style="14" hidden="1" customWidth="1"/>
    <col min="17" max="17" width="14" style="14" hidden="1" customWidth="1"/>
    <col min="18" max="18" width="16.85546875" style="14" hidden="1" customWidth="1"/>
    <col min="19" max="19" width="0" style="14" hidden="1" customWidth="1"/>
    <col min="20" max="16384" width="11.42578125" style="14"/>
  </cols>
  <sheetData>
    <row r="1" spans="3:18" ht="20.25" thickBot="1">
      <c r="C1" s="325" t="s">
        <v>7</v>
      </c>
      <c r="D1" s="325"/>
      <c r="E1" s="325"/>
      <c r="F1" s="325"/>
      <c r="G1" s="325"/>
    </row>
    <row r="2" spans="3:18" ht="13.5" thickTop="1"/>
    <row r="6" spans="3:18" ht="23.25">
      <c r="C6" s="15" t="s">
        <v>8</v>
      </c>
    </row>
    <row r="7" spans="3:18" ht="13.5" thickBot="1"/>
    <row r="8" spans="3:18" ht="25.5" customHeight="1">
      <c r="C8" s="16" t="s">
        <v>9</v>
      </c>
      <c r="D8" s="16" t="s">
        <v>10</v>
      </c>
    </row>
    <row r="9" spans="3:18" ht="26.25" customHeight="1" thickBot="1">
      <c r="C9" s="17"/>
      <c r="D9" s="17"/>
    </row>
    <row r="10" spans="3:18" ht="24" customHeight="1"/>
    <row r="11" spans="3:18" ht="15.75" customHeight="1" thickBot="1"/>
    <row r="12" spans="3:18" ht="30.75" thickBot="1">
      <c r="C12" s="337">
        <f>C9+(2.5*D9)</f>
        <v>0</v>
      </c>
      <c r="D12" s="338"/>
      <c r="F12" s="18" t="s">
        <v>11</v>
      </c>
      <c r="G12" s="18" t="s">
        <v>12</v>
      </c>
      <c r="H12" s="18" t="s">
        <v>13</v>
      </c>
      <c r="I12" s="18" t="s">
        <v>14</v>
      </c>
    </row>
    <row r="13" spans="3:18" ht="15.75" thickBot="1">
      <c r="F13" s="19" t="s">
        <v>9</v>
      </c>
      <c r="G13" s="19" t="s">
        <v>15</v>
      </c>
      <c r="H13" s="19" t="s">
        <v>16</v>
      </c>
      <c r="I13" s="19" t="s">
        <v>17</v>
      </c>
    </row>
    <row r="14" spans="3:18" ht="15.75" thickBot="1">
      <c r="F14" s="19" t="s">
        <v>18</v>
      </c>
      <c r="G14" s="19" t="s">
        <v>19</v>
      </c>
      <c r="H14" s="19" t="s">
        <v>20</v>
      </c>
      <c r="I14" s="19" t="s">
        <v>21</v>
      </c>
      <c r="P14" s="14" t="b">
        <f>C9&lt;=0.03</f>
        <v>1</v>
      </c>
      <c r="Q14" s="14" t="b">
        <f>C9&lt;=0.04</f>
        <v>1</v>
      </c>
      <c r="R14" s="14" t="b">
        <f>AND(C9&gt;=0.14,C9&lt;=0.25)</f>
        <v>0</v>
      </c>
    </row>
    <row r="15" spans="3:18" ht="18.75" thickBot="1">
      <c r="C15" s="339" t="str">
        <f>IF(S18,"Matière inapte",CONCATENATE(P20," Ok"))</f>
        <v>Classe 1 Ok</v>
      </c>
      <c r="D15" s="339"/>
      <c r="F15" s="19" t="s">
        <v>10</v>
      </c>
      <c r="G15" s="19" t="s">
        <v>21</v>
      </c>
      <c r="H15" s="19" t="s">
        <v>21</v>
      </c>
      <c r="I15" s="19" t="s">
        <v>22</v>
      </c>
      <c r="P15" s="14" t="b">
        <f>C12&lt;=0.09</f>
        <v>1</v>
      </c>
      <c r="Q15" s="14" t="b">
        <f>C12&lt;=0.11</f>
        <v>1</v>
      </c>
    </row>
    <row r="16" spans="3:18" ht="30.75" customHeight="1">
      <c r="R16" s="14" t="b">
        <f>D9&lt;=0.035</f>
        <v>1</v>
      </c>
    </row>
    <row r="17" spans="16:19" ht="27.75" customHeight="1"/>
    <row r="18" spans="16:19">
      <c r="P18" s="14" t="b">
        <f>AND(P14,P15)</f>
        <v>1</v>
      </c>
      <c r="Q18" s="14" t="b">
        <f>AND(Q14,Q15)</f>
        <v>1</v>
      </c>
      <c r="R18" s="14" t="b">
        <f>AND(R14,R16)</f>
        <v>0</v>
      </c>
      <c r="S18" s="14" t="b">
        <f>AND(NOT(P18),NOT(Q18),NOT(R18))</f>
        <v>0</v>
      </c>
    </row>
    <row r="20" spans="16:19">
      <c r="P20" s="14" t="str">
        <f>IF(P18,G12,IF(Q18,H12,IF(R18,I12,"Inapte")))</f>
        <v>Classe 1</v>
      </c>
    </row>
  </sheetData>
  <mergeCells count="3">
    <mergeCell ref="C1:G1"/>
    <mergeCell ref="C12:D12"/>
    <mergeCell ref="C15:D15"/>
  </mergeCells>
  <conditionalFormatting sqref="G13">
    <cfRule type="expression" dxfId="38" priority="14">
      <formula>$P$14</formula>
    </cfRule>
    <cfRule type="expression" dxfId="37" priority="15">
      <formula>NOT($P$14)</formula>
    </cfRule>
  </conditionalFormatting>
  <conditionalFormatting sqref="H13">
    <cfRule type="expression" dxfId="36" priority="12">
      <formula>$Q$14</formula>
    </cfRule>
    <cfRule type="expression" dxfId="35" priority="13">
      <formula>NOT($Q$14)</formula>
    </cfRule>
  </conditionalFormatting>
  <conditionalFormatting sqref="I13">
    <cfRule type="expression" dxfId="34" priority="10">
      <formula>$R$14</formula>
    </cfRule>
    <cfRule type="expression" dxfId="33" priority="11">
      <formula>NOT($R$14)</formula>
    </cfRule>
  </conditionalFormatting>
  <conditionalFormatting sqref="I15">
    <cfRule type="expression" dxfId="32" priority="8">
      <formula>$R$16</formula>
    </cfRule>
    <cfRule type="expression" dxfId="31" priority="9">
      <formula>NOT($R$14)</formula>
    </cfRule>
  </conditionalFormatting>
  <conditionalFormatting sqref="H14">
    <cfRule type="expression" dxfId="30" priority="6">
      <formula>$Q$15</formula>
    </cfRule>
    <cfRule type="expression" dxfId="29" priority="7">
      <formula>NOT($Q$15)</formula>
    </cfRule>
  </conditionalFormatting>
  <conditionalFormatting sqref="G14">
    <cfRule type="expression" dxfId="28" priority="4">
      <formula>$P$15</formula>
    </cfRule>
    <cfRule type="expression" dxfId="27" priority="5">
      <formula>NOT($P$15)</formula>
    </cfRule>
  </conditionalFormatting>
  <conditionalFormatting sqref="C15:D15">
    <cfRule type="expression" dxfId="26" priority="1" stopIfTrue="1">
      <formula>OR(ISBLANK($C$9),ISBLANK($D$9))</formula>
    </cfRule>
    <cfRule type="expression" dxfId="25" priority="2" stopIfTrue="1">
      <formula>NOT($S$18)</formula>
    </cfRule>
    <cfRule type="expression" dxfId="24" priority="3" stopIfTrue="1">
      <formula>$S$18</formula>
    </cfRule>
  </conditionalFormatting>
  <pageMargins left="0.78740157499999996" right="0.78740157499999996" top="0.984251969" bottom="0.984251969" header="0.4921259845" footer="0.4921259845"/>
  <pageSetup paperSize="9" orientation="portrait" horizontalDpi="4294967292" verticalDpi="0" r:id="rId1"/>
  <headerFooter alignWithMargins="0">
    <oddFooter>&amp;R&amp;F&amp;A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66675</xdr:rowOff>
                  </from>
                  <to>
                    <xdr:col>1</xdr:col>
                    <xdr:colOff>752475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theme="6"/>
  </sheetPr>
  <dimension ref="B1:M17"/>
  <sheetViews>
    <sheetView showGridLines="0" showRowColHeaders="0" workbookViewId="0">
      <selection activeCell="E7" sqref="E7"/>
    </sheetView>
  </sheetViews>
  <sheetFormatPr baseColWidth="10" defaultRowHeight="12.75"/>
  <cols>
    <col min="1" max="1" width="17.42578125" style="14" customWidth="1"/>
    <col min="2" max="2" width="11.42578125" style="14" customWidth="1"/>
    <col min="3" max="3" width="11.42578125" style="14"/>
    <col min="4" max="9" width="11.42578125" style="14" customWidth="1"/>
    <col min="10" max="16384" width="11.42578125" style="14"/>
  </cols>
  <sheetData>
    <row r="1" spans="2:13" ht="24.75" customHeight="1" thickBot="1">
      <c r="B1" s="325" t="s">
        <v>23</v>
      </c>
      <c r="C1" s="325"/>
      <c r="D1" s="325"/>
      <c r="E1" s="325"/>
      <c r="F1" s="325"/>
    </row>
    <row r="2" spans="2:13" ht="24.75" customHeight="1" thickTop="1">
      <c r="C2" s="20"/>
      <c r="D2" s="20"/>
      <c r="E2" s="20"/>
      <c r="F2" s="20"/>
    </row>
    <row r="3" spans="2:13" ht="24.75" customHeight="1">
      <c r="C3" s="15" t="s">
        <v>24</v>
      </c>
      <c r="D3" s="20"/>
      <c r="E3" s="20"/>
      <c r="F3" s="20"/>
    </row>
    <row r="4" spans="2:13" ht="28.5" customHeight="1" thickBot="1"/>
    <row r="5" spans="2:13" ht="26.25">
      <c r="C5" s="16" t="s">
        <v>25</v>
      </c>
      <c r="D5" s="16" t="s">
        <v>26</v>
      </c>
      <c r="E5" s="16" t="s">
        <v>27</v>
      </c>
    </row>
    <row r="6" spans="2:13" ht="23.25" thickBot="1">
      <c r="C6" s="21"/>
      <c r="D6" s="21"/>
      <c r="E6" s="21"/>
    </row>
    <row r="7" spans="2:13" ht="15.75">
      <c r="D7" s="22"/>
    </row>
    <row r="8" spans="2:13" ht="25.5" customHeight="1"/>
    <row r="9" spans="2:13" ht="19.5" customHeight="1" thickBot="1">
      <c r="C9" s="15"/>
      <c r="D9" s="15"/>
    </row>
    <row r="10" spans="2:13" ht="27" customHeight="1" thickBot="1">
      <c r="D10" s="23">
        <f>C6+(3.3*D6)+(8.1*E6)-2</f>
        <v>-2</v>
      </c>
    </row>
    <row r="11" spans="2:13">
      <c r="M11" s="24" t="b">
        <f>D10&lt;0</f>
        <v>1</v>
      </c>
    </row>
    <row r="12" spans="2:13" ht="30" customHeight="1">
      <c r="I12" s="25"/>
    </row>
    <row r="13" spans="2:13" s="26" customFormat="1" ht="27.75">
      <c r="B13" s="340" t="str">
        <f>IF(D10&lt;0,"Nakamura OK","Nakamura NON acceptable")</f>
        <v>Nakamura OK</v>
      </c>
      <c r="C13" s="340"/>
      <c r="D13" s="340"/>
      <c r="E13" s="340"/>
      <c r="F13" s="340"/>
    </row>
    <row r="14" spans="2:13" s="26" customFormat="1" ht="27.75">
      <c r="C14" s="27"/>
    </row>
    <row r="15" spans="2:13">
      <c r="F15" s="28"/>
    </row>
    <row r="17" ht="30.75" customHeight="1"/>
  </sheetData>
  <mergeCells count="2">
    <mergeCell ref="B1:F1"/>
    <mergeCell ref="B13:F13"/>
  </mergeCells>
  <conditionalFormatting sqref="B13">
    <cfRule type="expression" dxfId="23" priority="2" stopIfTrue="1">
      <formula>NOT($M$11)</formula>
    </cfRule>
    <cfRule type="expression" dxfId="22" priority="3" stopIfTrue="1">
      <formula>$M$11</formula>
    </cfRule>
  </conditionalFormatting>
  <conditionalFormatting sqref="D10 B13:F13">
    <cfRule type="expression" dxfId="21" priority="1" stopIfTrue="1">
      <formula>OR(ISBLANK($C$6),ISBLANK($D$6),ISBLANK($E$6))</formula>
    </cfRule>
  </conditionalFormatting>
  <pageMargins left="0.78740157499999996" right="0.78740157499999996" top="0.984251969" bottom="0.984251969" header="0.4921259845" footer="0.4921259845"/>
  <pageSetup paperSize="9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171450</xdr:rowOff>
                  </from>
                  <to>
                    <xdr:col>1</xdr:col>
                    <xdr:colOff>9525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theme="7"/>
  </sheetPr>
  <dimension ref="B2:P23"/>
  <sheetViews>
    <sheetView showGridLines="0" showRowColHeaders="0" workbookViewId="0">
      <selection activeCell="H8" sqref="H8"/>
    </sheetView>
  </sheetViews>
  <sheetFormatPr baseColWidth="10" defaultRowHeight="12.75"/>
  <cols>
    <col min="1" max="1" width="16.140625" style="14" customWidth="1"/>
    <col min="2" max="4" width="11.42578125" style="14"/>
    <col min="5" max="5" width="16.28515625" style="14" bestFit="1" customWidth="1"/>
    <col min="6" max="14" width="11.42578125" style="14"/>
    <col min="15" max="16" width="0" style="14" hidden="1" customWidth="1"/>
    <col min="17" max="16384" width="11.42578125" style="14"/>
  </cols>
  <sheetData>
    <row r="2" spans="2:16" ht="22.5">
      <c r="D2" s="341" t="s">
        <v>28</v>
      </c>
      <c r="E2" s="341"/>
      <c r="F2" s="341"/>
      <c r="G2" s="341"/>
    </row>
    <row r="3" spans="2:16" ht="20.25" thickBot="1">
      <c r="D3" s="325" t="s">
        <v>29</v>
      </c>
      <c r="E3" s="325"/>
      <c r="F3" s="325"/>
      <c r="G3" s="325"/>
    </row>
    <row r="4" spans="2:16" ht="54.75" customHeight="1" thickTop="1">
      <c r="C4" s="15" t="s">
        <v>30</v>
      </c>
    </row>
    <row r="7" spans="2:16" ht="13.5" thickBot="1"/>
    <row r="8" spans="2:16" ht="27" thickBot="1">
      <c r="B8" s="242" t="s">
        <v>31</v>
      </c>
      <c r="C8" s="243" t="s">
        <v>32</v>
      </c>
      <c r="D8" s="243" t="s">
        <v>25</v>
      </c>
      <c r="E8" s="243" t="s">
        <v>26</v>
      </c>
      <c r="F8" s="243" t="s">
        <v>33</v>
      </c>
      <c r="G8" s="243" t="s">
        <v>34</v>
      </c>
      <c r="H8" s="244" t="s">
        <v>35</v>
      </c>
      <c r="O8" s="29" t="s">
        <v>36</v>
      </c>
    </row>
    <row r="9" spans="2:16" ht="25.5" customHeight="1" thickBot="1">
      <c r="B9" s="245"/>
      <c r="C9" s="245"/>
      <c r="D9" s="245"/>
      <c r="E9" s="245"/>
      <c r="F9" s="245"/>
      <c r="G9" s="245"/>
      <c r="H9" s="245"/>
      <c r="O9" s="14">
        <v>0</v>
      </c>
      <c r="P9" s="29" t="s">
        <v>37</v>
      </c>
    </row>
    <row r="10" spans="2:16">
      <c r="O10" s="14">
        <v>0.35</v>
      </c>
      <c r="P10" s="29" t="s">
        <v>38</v>
      </c>
    </row>
    <row r="11" spans="2:16" ht="24" thickBot="1">
      <c r="G11" s="342" t="s">
        <v>36</v>
      </c>
      <c r="H11" s="342"/>
      <c r="O11" s="14">
        <v>0.4</v>
      </c>
      <c r="P11" s="29" t="s">
        <v>39</v>
      </c>
    </row>
    <row r="12" spans="2:16" ht="26.25" thickBot="1">
      <c r="D12" s="30" t="s">
        <v>40</v>
      </c>
      <c r="E12" s="23">
        <f>B9+(C9/6)+((D9+E9+F9)/5)+((G9+H9)/15)</f>
        <v>0</v>
      </c>
      <c r="G12" s="343" t="str">
        <f>VLOOKUP(E12,O9:P13,2)</f>
        <v>Excellent</v>
      </c>
      <c r="H12" s="343"/>
      <c r="O12" s="14">
        <v>0.45</v>
      </c>
      <c r="P12" s="29" t="s">
        <v>41</v>
      </c>
    </row>
    <row r="13" spans="2:16" ht="26.25" thickBot="1">
      <c r="D13" s="30"/>
      <c r="E13" s="31"/>
      <c r="O13" s="14">
        <v>0.5</v>
      </c>
      <c r="P13" s="29" t="s">
        <v>42</v>
      </c>
    </row>
    <row r="14" spans="2:16" ht="26.25" thickBot="1">
      <c r="D14" s="30" t="s">
        <v>43</v>
      </c>
      <c r="E14" s="23">
        <f>B9+(C9/6)</f>
        <v>0</v>
      </c>
      <c r="G14" s="343" t="str">
        <f>VLOOKUP(E14,O9:P13,2)</f>
        <v>Excellent</v>
      </c>
      <c r="H14" s="343"/>
    </row>
    <row r="23" ht="8.25" customHeight="1"/>
  </sheetData>
  <mergeCells count="5">
    <mergeCell ref="D2:G2"/>
    <mergeCell ref="D3:G3"/>
    <mergeCell ref="G11:H11"/>
    <mergeCell ref="G12:H12"/>
    <mergeCell ref="G14:H14"/>
  </mergeCells>
  <conditionalFormatting sqref="G12:H12">
    <cfRule type="expression" dxfId="20" priority="2" stopIfTrue="1">
      <formula>OR(ISBLANK($B$9),ISBLANK($C$9),ISBLANK($D$9),ISBLANK($E$9),ISBLANK($F$9),ISBLANK($G$9),ISBLANK($H$9))</formula>
    </cfRule>
    <cfRule type="cellIs" dxfId="19" priority="8" stopIfTrue="1" operator="equal">
      <formula>$P$13</formula>
    </cfRule>
    <cfRule type="cellIs" dxfId="18" priority="9" stopIfTrue="1" operator="equal">
      <formula>$P$12</formula>
    </cfRule>
    <cfRule type="cellIs" dxfId="17" priority="10" stopIfTrue="1" operator="equal">
      <formula>$P$11</formula>
    </cfRule>
    <cfRule type="cellIs" dxfId="16" priority="11" stopIfTrue="1" operator="equal">
      <formula>$P$10</formula>
    </cfRule>
    <cfRule type="cellIs" dxfId="15" priority="12" stopIfTrue="1" operator="equal">
      <formula>$P$9</formula>
    </cfRule>
  </conditionalFormatting>
  <conditionalFormatting sqref="G14:H14">
    <cfRule type="expression" dxfId="14" priority="1" stopIfTrue="1">
      <formula>OR(ISBLANK($B$9),ISBLANK($C$9),ISBLANK($D$9),ISBLANK($E$9),ISBLANK($F$9),ISBLANK($G$9),ISBLANK($H$9))</formula>
    </cfRule>
    <cfRule type="cellIs" dxfId="13" priority="3" stopIfTrue="1" operator="equal">
      <formula>$P$13</formula>
    </cfRule>
    <cfRule type="cellIs" dxfId="12" priority="4" stopIfTrue="1" operator="equal">
      <formula>$P$12</formula>
    </cfRule>
    <cfRule type="cellIs" dxfId="11" priority="5" stopIfTrue="1" operator="equal">
      <formula>$P$11</formula>
    </cfRule>
    <cfRule type="cellIs" dxfId="10" priority="6" stopIfTrue="1" operator="equal">
      <formula>$P$10</formula>
    </cfRule>
    <cfRule type="cellIs" dxfId="9" priority="7" stopIfTrue="1" operator="equal">
      <formula>$P$9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8" r:id="rId4" name="Button 10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66675</xdr:rowOff>
                  </from>
                  <to>
                    <xdr:col>1</xdr:col>
                    <xdr:colOff>95250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>
    <tabColor theme="8" tint="0.59999389629810485"/>
  </sheetPr>
  <dimension ref="B1:J23"/>
  <sheetViews>
    <sheetView showGridLines="0" showRowColHeaders="0" workbookViewId="0">
      <selection activeCell="D13" sqref="D13"/>
    </sheetView>
  </sheetViews>
  <sheetFormatPr baseColWidth="10" defaultRowHeight="12.75"/>
  <cols>
    <col min="1" max="1" width="20" style="48" customWidth="1"/>
    <col min="2" max="2" width="35.28515625" style="48" customWidth="1"/>
    <col min="3" max="3" width="5.28515625" style="48" bestFit="1" customWidth="1"/>
    <col min="4" max="4" width="17.140625" style="49" customWidth="1"/>
    <col min="5" max="5" width="2.140625" style="48" customWidth="1"/>
    <col min="6" max="6" width="8.42578125" style="48" customWidth="1"/>
    <col min="7" max="7" width="4.85546875" style="48" customWidth="1"/>
    <col min="8" max="8" width="8.85546875" style="48" bestFit="1" customWidth="1"/>
    <col min="9" max="9" width="10.42578125" style="48" bestFit="1" customWidth="1"/>
    <col min="10" max="10" width="10.28515625" style="48" bestFit="1" customWidth="1"/>
    <col min="11" max="16384" width="11.42578125" style="48"/>
  </cols>
  <sheetData>
    <row r="1" spans="2:10" ht="11.25" customHeight="1">
      <c r="B1" s="47"/>
      <c r="E1" s="50"/>
      <c r="F1" s="50"/>
      <c r="G1" s="50"/>
    </row>
    <row r="2" spans="2:10" s="49" customFormat="1" ht="24" customHeight="1" thickBot="1">
      <c r="B2" s="308" t="s">
        <v>56</v>
      </c>
      <c r="C2" s="308"/>
      <c r="D2" s="308"/>
      <c r="E2" s="51"/>
      <c r="G2" s="52"/>
    </row>
    <row r="3" spans="2:10" s="49" customFormat="1" ht="22.5" customHeight="1" thickTop="1" thickBot="1">
      <c r="B3" s="53" t="s">
        <v>57</v>
      </c>
      <c r="E3" s="52"/>
      <c r="F3" s="52"/>
      <c r="G3" s="52"/>
    </row>
    <row r="4" spans="2:10" s="49" customFormat="1" ht="26.1" customHeight="1" thickBot="1">
      <c r="B4" s="54" t="s">
        <v>58</v>
      </c>
      <c r="D4" s="46">
        <v>30</v>
      </c>
      <c r="E4" s="52"/>
      <c r="F4" s="52"/>
      <c r="G4" s="52"/>
    </row>
    <row r="5" spans="2:10" ht="15.75" thickBot="1">
      <c r="B5" s="55"/>
      <c r="D5" s="56"/>
    </row>
    <row r="6" spans="2:10" ht="26.1" customHeight="1" thickBot="1">
      <c r="B6" s="54" t="s">
        <v>59</v>
      </c>
      <c r="D6" s="46">
        <v>0</v>
      </c>
    </row>
    <row r="7" spans="2:10" ht="7.5" customHeight="1">
      <c r="B7" s="57"/>
      <c r="D7" s="58"/>
    </row>
    <row r="8" spans="2:10" ht="26.25" customHeight="1">
      <c r="B8" s="59" t="s">
        <v>60</v>
      </c>
      <c r="D8" s="58"/>
    </row>
    <row r="9" spans="2:10" ht="7.5" customHeight="1" thickBot="1">
      <c r="B9" s="57"/>
      <c r="D9" s="58"/>
    </row>
    <row r="10" spans="2:10" ht="26.1" customHeight="1" thickBot="1">
      <c r="B10" s="54" t="s">
        <v>53</v>
      </c>
      <c r="D10" s="46">
        <v>0</v>
      </c>
    </row>
    <row r="11" spans="2:10" ht="15.75" thickBot="1">
      <c r="B11" s="55"/>
      <c r="D11" s="56"/>
    </row>
    <row r="12" spans="2:10" ht="26.1" customHeight="1" thickBot="1">
      <c r="B12" s="54" t="s">
        <v>2</v>
      </c>
      <c r="D12" s="46">
        <v>3138</v>
      </c>
    </row>
    <row r="13" spans="2:10" ht="21" thickBot="1">
      <c r="B13" s="47"/>
      <c r="D13" s="56"/>
      <c r="E13" s="50"/>
      <c r="F13" s="50"/>
      <c r="G13" s="50"/>
    </row>
    <row r="14" spans="2:10" ht="27" thickBot="1">
      <c r="B14" s="54" t="s">
        <v>61</v>
      </c>
      <c r="C14" s="49"/>
      <c r="D14" s="46">
        <v>8</v>
      </c>
      <c r="E14" s="52"/>
      <c r="F14" s="60"/>
      <c r="G14" s="60"/>
      <c r="H14" s="49"/>
      <c r="I14" s="49"/>
      <c r="J14" s="49"/>
    </row>
    <row r="15" spans="2:10" ht="21" thickBot="1">
      <c r="B15" s="61"/>
      <c r="C15" s="49"/>
      <c r="E15" s="52"/>
      <c r="F15" s="62"/>
      <c r="G15" s="52"/>
      <c r="H15" s="49"/>
      <c r="I15" s="49"/>
      <c r="J15" s="49"/>
    </row>
    <row r="16" spans="2:10" ht="27" thickBot="1">
      <c r="B16" s="63" t="s">
        <v>62</v>
      </c>
      <c r="C16" s="49"/>
      <c r="D16" s="64">
        <f>IF(D6&lt;&gt;"",(((D4/2)*(D4/2)*3.1415)-(((D6/2)*(D6/2))*3.1415))*D12*D14/1000000,(((D4/2)*(D4/2)*3.1415)-((D4/2)-D10)*((D4/2)-D10)*3.1415)*D12*D14/1000000)</f>
        <v>17.744448600000002</v>
      </c>
      <c r="G16" s="52"/>
      <c r="H16" s="49"/>
      <c r="I16" s="49"/>
      <c r="J16" s="49"/>
    </row>
    <row r="18" spans="2:5" ht="14.25" customHeight="1"/>
    <row r="19" spans="2:5" ht="20.25" thickBot="1">
      <c r="B19" s="308" t="s">
        <v>63</v>
      </c>
      <c r="C19" s="308"/>
      <c r="D19" s="308"/>
      <c r="E19" s="308"/>
    </row>
    <row r="20" spans="2:5" ht="14.25" thickTop="1" thickBot="1"/>
    <row r="21" spans="2:5" ht="27" thickBot="1">
      <c r="B21" s="65" t="s">
        <v>64</v>
      </c>
      <c r="D21" s="66">
        <v>1.1000000000000001</v>
      </c>
    </row>
    <row r="22" spans="2:5" ht="13.5" thickBot="1"/>
    <row r="23" spans="2:5" ht="27" thickBot="1">
      <c r="B23" s="65" t="s">
        <v>65</v>
      </c>
      <c r="D23" s="67">
        <f>D16*D21</f>
        <v>19.518893460000005</v>
      </c>
    </row>
  </sheetData>
  <mergeCells count="2">
    <mergeCell ref="B2:D2"/>
    <mergeCell ref="B19:E19"/>
  </mergeCells>
  <dataValidations count="3">
    <dataValidation type="decimal" operator="lessThanOrEqual" allowBlank="1" showInputMessage="1" showErrorMessage="1" errorTitle="Erreur" error="L'épaisseur ne peut etre &gt; au diametre exterieur" sqref="D10">
      <formula1>D4</formula1>
    </dataValidation>
    <dataValidation type="decimal" operator="greaterThanOrEqual" showInputMessage="1" showErrorMessage="1" errorTitle="Erreur " error="Le diamètre Exterieur doit etre &gt; à l'épaisseur" sqref="D4">
      <formula1>D10</formula1>
    </dataValidation>
    <dataValidation type="decimal" operator="lessThan" showInputMessage="1" showErrorMessage="1" errorTitle="Erreur" error="Le diametre interieur doit etre inferieur au diametre exterieur" sqref="D6">
      <formula1>D4</formula1>
    </dataValidation>
  </dataValidations>
  <pageMargins left="0.78740157499999996" right="0.78740157499999996" top="0.984251969" bottom="0.984251969" header="0.4921259845" footer="0.4921259845"/>
  <pageSetup paperSize="9"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114300</xdr:rowOff>
                  </from>
                  <to>
                    <xdr:col>0</xdr:col>
                    <xdr:colOff>1181100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>
    <tabColor theme="7" tint="0.59999389629810485"/>
  </sheetPr>
  <dimension ref="B1:J23"/>
  <sheetViews>
    <sheetView showGridLines="0" showRowColHeaders="0" workbookViewId="0"/>
  </sheetViews>
  <sheetFormatPr baseColWidth="10" defaultRowHeight="12.75"/>
  <cols>
    <col min="1" max="1" width="20.140625" style="48" customWidth="1"/>
    <col min="2" max="2" width="28.140625" style="48" bestFit="1" customWidth="1"/>
    <col min="3" max="3" width="5.28515625" style="48" bestFit="1" customWidth="1"/>
    <col min="4" max="4" width="17.140625" style="49" customWidth="1"/>
    <col min="5" max="5" width="4.5703125" style="48" customWidth="1"/>
    <col min="6" max="6" width="8.42578125" style="48" customWidth="1"/>
    <col min="7" max="7" width="4.85546875" style="48" customWidth="1"/>
    <col min="8" max="8" width="8.85546875" style="48" bestFit="1" customWidth="1"/>
    <col min="9" max="9" width="10.42578125" style="48" bestFit="1" customWidth="1"/>
    <col min="10" max="10" width="10.28515625" style="48" bestFit="1" customWidth="1"/>
    <col min="11" max="16384" width="11.42578125" style="48"/>
  </cols>
  <sheetData>
    <row r="1" spans="2:10" ht="15" customHeight="1">
      <c r="B1" s="47"/>
      <c r="E1" s="50"/>
      <c r="F1" s="50"/>
      <c r="G1" s="50"/>
    </row>
    <row r="2" spans="2:10" s="49" customFormat="1" ht="24" customHeight="1" thickBot="1">
      <c r="B2" s="308" t="s">
        <v>3886</v>
      </c>
      <c r="C2" s="308"/>
      <c r="D2" s="308"/>
      <c r="E2" s="308"/>
      <c r="G2" s="52"/>
    </row>
    <row r="3" spans="2:10" s="49" customFormat="1" ht="22.5" customHeight="1" thickTop="1" thickBot="1">
      <c r="B3" s="53" t="s">
        <v>57</v>
      </c>
      <c r="E3" s="52"/>
      <c r="F3" s="52"/>
      <c r="G3" s="52"/>
    </row>
    <row r="4" spans="2:10" s="49" customFormat="1" ht="26.1" customHeight="1" thickBot="1">
      <c r="B4" s="65" t="s">
        <v>66</v>
      </c>
      <c r="D4" s="46">
        <v>150</v>
      </c>
      <c r="E4" s="52"/>
      <c r="F4" s="52"/>
      <c r="G4" s="52"/>
    </row>
    <row r="5" spans="2:10" ht="15.75" thickBot="1">
      <c r="B5" s="55"/>
      <c r="D5" s="56"/>
    </row>
    <row r="6" spans="2:10" ht="26.1" customHeight="1" thickBot="1">
      <c r="B6" s="65" t="s">
        <v>67</v>
      </c>
      <c r="D6" s="46">
        <v>100</v>
      </c>
    </row>
    <row r="7" spans="2:10" ht="7.5" customHeight="1">
      <c r="B7" s="57"/>
      <c r="D7" s="58"/>
    </row>
    <row r="8" spans="2:10" ht="10.5" customHeight="1">
      <c r="B8" s="68"/>
      <c r="D8" s="58"/>
    </row>
    <row r="9" spans="2:10" ht="7.5" customHeight="1" thickBot="1">
      <c r="B9" s="57"/>
      <c r="D9" s="58"/>
    </row>
    <row r="10" spans="2:10" ht="26.1" customHeight="1" thickBot="1">
      <c r="B10" s="65" t="s">
        <v>53</v>
      </c>
      <c r="D10" s="46">
        <v>5</v>
      </c>
      <c r="F10" s="344" t="s">
        <v>68</v>
      </c>
      <c r="G10" s="345"/>
    </row>
    <row r="11" spans="2:10" ht="15.75" thickBot="1">
      <c r="B11" s="55"/>
      <c r="D11" s="56"/>
    </row>
    <row r="12" spans="2:10" ht="26.1" customHeight="1" thickBot="1">
      <c r="B12" s="65" t="s">
        <v>2</v>
      </c>
      <c r="D12" s="46">
        <v>720</v>
      </c>
    </row>
    <row r="13" spans="2:10" ht="21" thickBot="1">
      <c r="B13" s="47"/>
      <c r="D13" s="56"/>
      <c r="E13" s="50"/>
      <c r="F13" s="50"/>
      <c r="G13" s="50"/>
    </row>
    <row r="14" spans="2:10" ht="27" thickBot="1">
      <c r="B14" s="65" t="s">
        <v>61</v>
      </c>
      <c r="C14" s="49"/>
      <c r="D14" s="46">
        <v>8</v>
      </c>
      <c r="E14" s="52"/>
      <c r="F14" s="60"/>
      <c r="G14" s="60"/>
      <c r="H14" s="49"/>
      <c r="I14" s="49"/>
      <c r="J14" s="69"/>
    </row>
    <row r="15" spans="2:10" ht="21" thickBot="1">
      <c r="B15" s="61"/>
      <c r="C15" s="49"/>
      <c r="E15" s="52"/>
      <c r="F15" s="62"/>
      <c r="G15" s="52"/>
      <c r="H15" s="49"/>
      <c r="I15" s="49"/>
      <c r="J15" s="49"/>
    </row>
    <row r="16" spans="2:10" ht="27" thickBot="1">
      <c r="B16" s="70" t="s">
        <v>69</v>
      </c>
      <c r="C16" s="49"/>
      <c r="D16" s="64">
        <f>IF(D10&lt;8.5,((((D4-4*D10)*D10)*2)+(((D6-4*D10)*D10)*2)+((3.1415*(2*D10)*(2*D10))-(3.1415*D10*D10)))*D14*D12/1000000,((((D4-4*D10)*D10)*2)+(((D6-4*D10)*D10)*2)+((3.1415*(2*D10)*(2*D10))-(3.1415*D10*D10)))*D14*1.08*D12/1000000)</f>
        <v>13.453128000000001</v>
      </c>
      <c r="G16" s="52"/>
      <c r="H16" s="49"/>
      <c r="I16" s="49"/>
      <c r="J16" s="49"/>
    </row>
    <row r="18" spans="2:5" ht="14.25" customHeight="1"/>
    <row r="19" spans="2:5" ht="20.25" thickBot="1">
      <c r="B19" s="308" t="s">
        <v>63</v>
      </c>
      <c r="C19" s="308"/>
      <c r="D19" s="308"/>
      <c r="E19" s="308"/>
    </row>
    <row r="20" spans="2:5" ht="14.25" thickTop="1" thickBot="1"/>
    <row r="21" spans="2:5" ht="27" thickBot="1">
      <c r="B21" s="65" t="s">
        <v>64</v>
      </c>
      <c r="D21" s="66">
        <v>1</v>
      </c>
    </row>
    <row r="22" spans="2:5" ht="13.5" thickBot="1"/>
    <row r="23" spans="2:5" ht="27" thickBot="1">
      <c r="B23" s="65" t="s">
        <v>65</v>
      </c>
      <c r="D23" s="67">
        <f>D16*D21</f>
        <v>13.453128000000001</v>
      </c>
    </row>
  </sheetData>
  <mergeCells count="3">
    <mergeCell ref="B2:E2"/>
    <mergeCell ref="F10:G10"/>
    <mergeCell ref="B19:E19"/>
  </mergeCells>
  <pageMargins left="0.78740157499999996" right="0.78740157499999996" top="0.984251969" bottom="0.984251969" header="0.4921259845" footer="0.492125984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0</xdr:col>
                    <xdr:colOff>1171575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9">
    <tabColor rgb="FFC00000"/>
  </sheetPr>
  <dimension ref="A1:Z16"/>
  <sheetViews>
    <sheetView workbookViewId="0">
      <selection activeCell="C6" sqref="C6"/>
    </sheetView>
  </sheetViews>
  <sheetFormatPr baseColWidth="10" defaultRowHeight="15"/>
  <cols>
    <col min="3" max="3" width="43.7109375" customWidth="1"/>
  </cols>
  <sheetData>
    <row r="1" spans="1:26" ht="20.25" thickBot="1">
      <c r="A1" s="239"/>
      <c r="C1" s="308" t="str">
        <f>CONCATENATE("Liste d'outillage pour la machine:",C2)</f>
        <v>Liste d'outillage pour la machine:ZV45</v>
      </c>
      <c r="D1" s="308"/>
      <c r="Z1" t="s">
        <v>4010</v>
      </c>
    </row>
    <row r="2" spans="1:26" ht="15.75" thickTop="1">
      <c r="A2" s="239"/>
      <c r="C2" s="254" t="str">
        <f>S004_CurrentMachine</f>
        <v>ZV45</v>
      </c>
      <c r="Z2" t="s">
        <v>4011</v>
      </c>
    </row>
    <row r="3" spans="1:26">
      <c r="A3" s="239"/>
      <c r="Z3" t="s">
        <v>4016</v>
      </c>
    </row>
    <row r="4" spans="1:26" ht="15.75" thickBot="1">
      <c r="A4" s="239"/>
      <c r="Z4" t="s">
        <v>4019</v>
      </c>
    </row>
    <row r="5" spans="1:26" ht="24" thickBot="1">
      <c r="A5" s="239"/>
      <c r="C5" s="154" t="s">
        <v>3997</v>
      </c>
      <c r="Z5" t="s">
        <v>4017</v>
      </c>
    </row>
    <row r="6" spans="1:26" ht="23.25" thickBot="1">
      <c r="A6" s="239"/>
      <c r="C6" s="155" t="s">
        <v>4016</v>
      </c>
      <c r="Z6" t="s">
        <v>4013</v>
      </c>
    </row>
    <row r="7" spans="1:26" ht="15.75" thickBot="1">
      <c r="A7" s="239"/>
      <c r="Z7" t="s">
        <v>4012</v>
      </c>
    </row>
    <row r="8" spans="1:26" ht="24" thickBot="1">
      <c r="A8" s="239"/>
      <c r="C8" s="154" t="s">
        <v>4021</v>
      </c>
      <c r="D8" s="154" t="s">
        <v>4022</v>
      </c>
      <c r="E8" s="154" t="s">
        <v>176</v>
      </c>
      <c r="F8" s="154" t="s">
        <v>4024</v>
      </c>
      <c r="G8" s="154" t="s">
        <v>4023</v>
      </c>
      <c r="Z8" t="s">
        <v>4020</v>
      </c>
    </row>
    <row r="9" spans="1:26">
      <c r="A9" s="239"/>
      <c r="C9" t="s">
        <v>4056</v>
      </c>
      <c r="D9">
        <v>3</v>
      </c>
      <c r="E9">
        <v>0.15000000596046448</v>
      </c>
      <c r="F9">
        <v>150</v>
      </c>
      <c r="G9">
        <v>1</v>
      </c>
      <c r="Z9" t="s">
        <v>4014</v>
      </c>
    </row>
    <row r="10" spans="1:26">
      <c r="A10" s="239"/>
      <c r="C10" t="s">
        <v>4057</v>
      </c>
      <c r="D10">
        <v>3</v>
      </c>
      <c r="E10">
        <v>0.15000000596046448</v>
      </c>
      <c r="F10">
        <v>150</v>
      </c>
      <c r="G10">
        <v>10</v>
      </c>
      <c r="Z10" t="s">
        <v>4015</v>
      </c>
    </row>
    <row r="11" spans="1:26">
      <c r="A11" s="239"/>
      <c r="C11" t="s">
        <v>4058</v>
      </c>
      <c r="D11">
        <v>4</v>
      </c>
      <c r="E11">
        <v>0.15000000596046448</v>
      </c>
      <c r="F11">
        <v>150</v>
      </c>
      <c r="G11">
        <v>10</v>
      </c>
      <c r="Z11" t="s">
        <v>170</v>
      </c>
    </row>
    <row r="12" spans="1:26">
      <c r="A12" s="239"/>
      <c r="C12" t="s">
        <v>4059</v>
      </c>
      <c r="D12">
        <v>3</v>
      </c>
      <c r="E12">
        <v>0.15000000596046448</v>
      </c>
      <c r="F12">
        <v>150</v>
      </c>
      <c r="G12">
        <v>10</v>
      </c>
      <c r="Z12" t="s">
        <v>4018</v>
      </c>
    </row>
    <row r="13" spans="1:26">
      <c r="A13" s="239"/>
      <c r="C13" t="s">
        <v>4060</v>
      </c>
      <c r="D13">
        <v>3</v>
      </c>
      <c r="E13">
        <v>0.15000000596046448</v>
      </c>
      <c r="F13">
        <v>150</v>
      </c>
      <c r="G13">
        <v>10</v>
      </c>
      <c r="Z13" t="s">
        <v>3946</v>
      </c>
    </row>
    <row r="14" spans="1:26">
      <c r="A14" s="239"/>
      <c r="C14" t="s">
        <v>4061</v>
      </c>
      <c r="D14">
        <v>3</v>
      </c>
      <c r="E14">
        <v>0.5</v>
      </c>
      <c r="F14">
        <v>150</v>
      </c>
      <c r="G14">
        <v>8</v>
      </c>
      <c r="Z14" t="s">
        <v>3998</v>
      </c>
    </row>
    <row r="15" spans="1:26">
      <c r="A15" s="239"/>
    </row>
    <row r="16" spans="1:26">
      <c r="A16" s="239"/>
    </row>
  </sheetData>
  <mergeCells count="1">
    <mergeCell ref="C1:D1"/>
  </mergeCells>
  <dataValidations count="1">
    <dataValidation type="list" allowBlank="1" showInputMessage="1" showErrorMessage="1" sqref="C6">
      <formula1>S004_TypeOutilUsinage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tbEstimationUsinage">
                <anchor moveWithCells="1" sizeWithCells="1">
                  <from>
                    <xdr:col>0</xdr:col>
                    <xdr:colOff>28575</xdr:colOff>
                    <xdr:row>5</xdr:row>
                    <xdr:rowOff>0</xdr:rowOff>
                  </from>
                  <to>
                    <xdr:col>1</xdr:col>
                    <xdr:colOff>438150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9">
    <tabColor theme="3" tint="0.39997558519241921"/>
  </sheetPr>
  <dimension ref="B1:F15"/>
  <sheetViews>
    <sheetView workbookViewId="0">
      <selection activeCell="D12" sqref="D12"/>
    </sheetView>
  </sheetViews>
  <sheetFormatPr baseColWidth="10" defaultRowHeight="15"/>
  <cols>
    <col min="3" max="3" width="29.42578125" customWidth="1"/>
    <col min="4" max="4" width="40.85546875" customWidth="1"/>
    <col min="5" max="5" width="45" customWidth="1"/>
    <col min="6" max="6" width="15.28515625" bestFit="1" customWidth="1"/>
  </cols>
  <sheetData>
    <row r="1" spans="2:6" ht="20.25" thickBot="1">
      <c r="C1" s="308" t="s">
        <v>3883</v>
      </c>
      <c r="D1" s="308"/>
    </row>
    <row r="2" spans="2:6" ht="15.75" thickTop="1"/>
    <row r="4" spans="2:6" ht="15.75" thickBot="1"/>
    <row r="5" spans="2:6" ht="24" thickBot="1">
      <c r="C5" s="154" t="s">
        <v>3884</v>
      </c>
      <c r="D5" s="154" t="s">
        <v>199</v>
      </c>
      <c r="E5" s="156" t="s">
        <v>3885</v>
      </c>
      <c r="F5" s="156" t="s">
        <v>4002</v>
      </c>
    </row>
    <row r="6" spans="2:6" ht="24" thickBot="1">
      <c r="C6" s="155" t="s">
        <v>230</v>
      </c>
      <c r="D6" s="155" t="s">
        <v>425</v>
      </c>
      <c r="E6" s="157">
        <f>VLOOKUP(D6,S011_DesignationProfileExt,5,FALSE)</f>
        <v>0.6</v>
      </c>
      <c r="F6" s="251">
        <f>VLOOKUP(D6,S011_DesignationProfileExt,2,FALSE)</f>
        <v>5.5490000000000004</v>
      </c>
    </row>
    <row r="8" spans="2:6" ht="15.75" thickBot="1"/>
    <row r="9" spans="2:6" ht="24" thickBot="1">
      <c r="C9" s="154" t="s">
        <v>4034</v>
      </c>
      <c r="D9" s="154" t="s">
        <v>129</v>
      </c>
      <c r="E9" s="154" t="s">
        <v>4035</v>
      </c>
    </row>
    <row r="10" spans="2:6" ht="23.25" thickBot="1">
      <c r="C10" s="155">
        <v>6000</v>
      </c>
      <c r="D10" s="155">
        <v>2500</v>
      </c>
      <c r="E10" s="155">
        <v>20</v>
      </c>
      <c r="F10">
        <f>1-(C10-(ROUNDDOWN(C10/D10,0)*D10))/C10</f>
        <v>0.83333333333333337</v>
      </c>
    </row>
    <row r="11" spans="2:6">
      <c r="B11" t="s">
        <v>4042</v>
      </c>
      <c r="C11" t="s">
        <v>4041</v>
      </c>
      <c r="D11" t="s">
        <v>4037</v>
      </c>
      <c r="E11" t="s">
        <v>4036</v>
      </c>
    </row>
    <row r="12" spans="2:6">
      <c r="B12">
        <v>10</v>
      </c>
      <c r="C12">
        <v>3</v>
      </c>
      <c r="D12" s="256">
        <f>ROUNDDOWN((C10-B12)/(D10+C12),0)</f>
        <v>2</v>
      </c>
      <c r="E12">
        <f>ROUNDUP(E10/D12,0)</f>
        <v>10</v>
      </c>
    </row>
    <row r="13" spans="2:6">
      <c r="C13" t="s">
        <v>4038</v>
      </c>
      <c r="D13" t="s">
        <v>4039</v>
      </c>
      <c r="E13" t="s">
        <v>4040</v>
      </c>
    </row>
    <row r="14" spans="2:6">
      <c r="C14">
        <f>E12-1</f>
        <v>9</v>
      </c>
      <c r="D14">
        <f>ROUNDDOWN(C10/D10,0)*C14</f>
        <v>18</v>
      </c>
      <c r="E14" t="str">
        <f>CONCATENATE(C14,"x",C10-(D12*D10))</f>
        <v>9x1000</v>
      </c>
      <c r="F14">
        <f>C14*(C10-(D12*D10))</f>
        <v>9000</v>
      </c>
    </row>
    <row r="15" spans="2:6">
      <c r="C15">
        <f>E12-C14</f>
        <v>1</v>
      </c>
      <c r="D15">
        <f>E10-D14</f>
        <v>2</v>
      </c>
      <c r="E15" s="256" t="str">
        <f>CONCATENATE("1x",E10*D10-D14*D10)</f>
        <v>1x5000</v>
      </c>
      <c r="F15" s="285">
        <f>E10*D10-D14*D10</f>
        <v>5000</v>
      </c>
    </row>
  </sheetData>
  <mergeCells count="1">
    <mergeCell ref="C1:D1"/>
  </mergeCells>
  <dataValidations disablePrompts="1" count="2">
    <dataValidation type="list" showInputMessage="1" showErrorMessage="1" sqref="D6">
      <formula1>S011_DesignationProfile</formula1>
    </dataValidation>
    <dataValidation type="list" showInputMessage="1" showErrorMessage="1" sqref="C6">
      <formula1>S011_TypeProfile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4</xdr:row>
                    <xdr:rowOff>180975</xdr:rowOff>
                  </from>
                  <to>
                    <xdr:col>1</xdr:col>
                    <xdr:colOff>438150</xdr:colOff>
                    <xdr:row>5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theme="3" tint="0.39997558519241921"/>
  </sheetPr>
  <dimension ref="A1:U3699"/>
  <sheetViews>
    <sheetView workbookViewId="0">
      <pane ySplit="1" topLeftCell="A2" activePane="bottomLeft" state="frozen"/>
      <selection pane="bottomLeft" sqref="A1:I1048576"/>
    </sheetView>
  </sheetViews>
  <sheetFormatPr baseColWidth="10" defaultRowHeight="15"/>
  <cols>
    <col min="1" max="1" width="16.42578125" bestFit="1" customWidth="1"/>
    <col min="2" max="2" width="6" style="239" bestFit="1" customWidth="1"/>
    <col min="3" max="4" width="5" style="239" bestFit="1" customWidth="1"/>
    <col min="5" max="5" width="17.28515625" bestFit="1" customWidth="1"/>
    <col min="10" max="12" width="0" hidden="1" customWidth="1"/>
    <col min="15" max="15" width="16.42578125" bestFit="1" customWidth="1"/>
    <col min="19" max="19" width="15.5703125" bestFit="1" customWidth="1"/>
  </cols>
  <sheetData>
    <row r="1" spans="1:21">
      <c r="A1" t="s">
        <v>208</v>
      </c>
      <c r="B1" s="239">
        <f t="shared" ref="B1:B25" si="0">SPLITME($E1,0,"*","Carre ")</f>
        <v>6</v>
      </c>
      <c r="E1" s="149" t="s">
        <v>255</v>
      </c>
      <c r="F1" s="150">
        <v>0.28199999999999997</v>
      </c>
      <c r="G1" s="150">
        <v>2.4E-2</v>
      </c>
      <c r="H1" s="150">
        <v>0.01</v>
      </c>
      <c r="I1" s="151">
        <f t="shared" ref="I1:I64" si="1">H1*60</f>
        <v>0.6</v>
      </c>
      <c r="J1" s="239">
        <f t="shared" ref="J1:J64" si="2">40/60*I1</f>
        <v>0.39999999999999997</v>
      </c>
      <c r="K1" s="239">
        <f t="shared" ref="K1:K64" si="3">(30/60*I1)</f>
        <v>0.3</v>
      </c>
      <c r="L1" s="239">
        <f t="shared" ref="L1:L64" si="4">45/60*I1</f>
        <v>0.44999999999999996</v>
      </c>
      <c r="M1" s="150"/>
      <c r="P1">
        <f>VLOOKUP('011_001'!C6,S011_TypeProfileExt,2,FALSE)</f>
        <v>513</v>
      </c>
      <c r="Q1">
        <f>VLOOKUP('011_001'!C6,S011_TypeProfileExt,3,FALSE)</f>
        <v>572</v>
      </c>
      <c r="T1" t="s">
        <v>435</v>
      </c>
    </row>
    <row r="2" spans="1:21">
      <c r="A2" t="s">
        <v>208</v>
      </c>
      <c r="B2" s="239">
        <f t="shared" si="0"/>
        <v>7</v>
      </c>
      <c r="E2" s="149" t="s">
        <v>259</v>
      </c>
      <c r="F2" s="150">
        <v>0.38400000000000001</v>
      </c>
      <c r="G2" s="150">
        <v>2.8000000000000001E-2</v>
      </c>
      <c r="H2" s="150">
        <v>0.01</v>
      </c>
      <c r="I2" s="151">
        <f t="shared" si="1"/>
        <v>0.6</v>
      </c>
      <c r="J2">
        <f t="shared" si="2"/>
        <v>0.39999999999999997</v>
      </c>
      <c r="K2">
        <f t="shared" si="3"/>
        <v>0.3</v>
      </c>
      <c r="L2">
        <f t="shared" si="4"/>
        <v>0.44999999999999996</v>
      </c>
      <c r="M2" s="150"/>
      <c r="O2" s="239" t="s">
        <v>208</v>
      </c>
      <c r="P2">
        <f>2</f>
        <v>2</v>
      </c>
      <c r="Q2">
        <f t="array" ref="Q2">MATCH(MAX(ROW(Carre)*NOT(ISBLANK(Carre))),
ROW(Carre)*NOT(ISBLANK(Carre)),0)+P2-1</f>
        <v>26</v>
      </c>
      <c r="T2" t="s">
        <v>438</v>
      </c>
    </row>
    <row r="3" spans="1:21">
      <c r="A3" t="s">
        <v>208</v>
      </c>
      <c r="B3" s="239">
        <f t="shared" si="0"/>
        <v>8</v>
      </c>
      <c r="E3" s="149" t="s">
        <v>263</v>
      </c>
      <c r="F3" s="150">
        <v>0.502</v>
      </c>
      <c r="G3" s="150">
        <v>3.2000000000000001E-2</v>
      </c>
      <c r="H3" s="150">
        <v>0.01</v>
      </c>
      <c r="I3" s="151">
        <f t="shared" si="1"/>
        <v>0.6</v>
      </c>
      <c r="J3">
        <f t="shared" si="2"/>
        <v>0.39999999999999997</v>
      </c>
      <c r="K3">
        <f t="shared" si="3"/>
        <v>0.3</v>
      </c>
      <c r="L3">
        <f t="shared" si="4"/>
        <v>0.44999999999999996</v>
      </c>
      <c r="M3" s="150"/>
      <c r="O3" s="239" t="s">
        <v>212</v>
      </c>
      <c r="P3">
        <f>Q2+P2-1</f>
        <v>27</v>
      </c>
      <c r="Q3">
        <f>COUNTIF($A$2:$A$3697,O3)+P3-1</f>
        <v>80</v>
      </c>
      <c r="T3" t="s">
        <v>441</v>
      </c>
    </row>
    <row r="4" spans="1:21">
      <c r="A4" t="s">
        <v>208</v>
      </c>
      <c r="B4" s="239">
        <f t="shared" si="0"/>
        <v>10</v>
      </c>
      <c r="E4" s="149" t="s">
        <v>209</v>
      </c>
      <c r="F4" s="150">
        <v>0.78500000000000003</v>
      </c>
      <c r="G4" s="150">
        <v>0.04</v>
      </c>
      <c r="H4" s="150">
        <v>0.01</v>
      </c>
      <c r="I4" s="151">
        <f t="shared" si="1"/>
        <v>0.6</v>
      </c>
      <c r="J4">
        <f t="shared" si="2"/>
        <v>0.39999999999999997</v>
      </c>
      <c r="K4">
        <f t="shared" si="3"/>
        <v>0.3</v>
      </c>
      <c r="L4">
        <f t="shared" si="4"/>
        <v>0.44999999999999996</v>
      </c>
      <c r="M4" s="150"/>
      <c r="O4" s="239" t="s">
        <v>215</v>
      </c>
      <c r="P4">
        <f>Q3+1</f>
        <v>81</v>
      </c>
      <c r="Q4">
        <f>COUNTIF($A$2:$A$3697,O4)+P4-1</f>
        <v>104</v>
      </c>
      <c r="T4" t="s">
        <v>393</v>
      </c>
      <c r="U4" s="239"/>
    </row>
    <row r="5" spans="1:21">
      <c r="A5" t="s">
        <v>208</v>
      </c>
      <c r="B5" s="239">
        <f t="shared" si="0"/>
        <v>12</v>
      </c>
      <c r="E5" s="149" t="s">
        <v>214</v>
      </c>
      <c r="F5" s="150">
        <v>1.1299999999999999</v>
      </c>
      <c r="G5" s="150">
        <v>4.8000000000000001E-2</v>
      </c>
      <c r="H5" s="150">
        <v>0.01</v>
      </c>
      <c r="I5" s="151">
        <f t="shared" si="1"/>
        <v>0.6</v>
      </c>
      <c r="J5">
        <f t="shared" si="2"/>
        <v>0.39999999999999997</v>
      </c>
      <c r="K5">
        <f t="shared" si="3"/>
        <v>0.3</v>
      </c>
      <c r="L5">
        <f t="shared" si="4"/>
        <v>0.44999999999999996</v>
      </c>
      <c r="M5" s="150"/>
      <c r="O5" s="239" t="s">
        <v>218</v>
      </c>
      <c r="P5">
        <f>Q4+1</f>
        <v>105</v>
      </c>
      <c r="Q5">
        <f>COUNTIF($A$2:$A$3697,O5)+P5-1</f>
        <v>128</v>
      </c>
      <c r="T5" t="s">
        <v>398</v>
      </c>
      <c r="U5" s="239"/>
    </row>
    <row r="6" spans="1:21">
      <c r="A6" t="s">
        <v>208</v>
      </c>
      <c r="B6" s="239">
        <f t="shared" si="0"/>
        <v>14</v>
      </c>
      <c r="E6" s="149" t="s">
        <v>220</v>
      </c>
      <c r="F6" s="150">
        <v>1.54</v>
      </c>
      <c r="G6" s="150">
        <v>5.6000000000000001E-2</v>
      </c>
      <c r="H6" s="150">
        <v>0.01</v>
      </c>
      <c r="I6" s="151">
        <f t="shared" si="1"/>
        <v>0.6</v>
      </c>
      <c r="J6">
        <f t="shared" si="2"/>
        <v>0.39999999999999997</v>
      </c>
      <c r="K6">
        <f t="shared" si="3"/>
        <v>0.3</v>
      </c>
      <c r="L6">
        <f t="shared" si="4"/>
        <v>0.44999999999999996</v>
      </c>
      <c r="M6" s="150"/>
      <c r="O6" s="239" t="s">
        <v>221</v>
      </c>
      <c r="P6">
        <f t="shared" ref="P6:P13" si="5">Q5+1</f>
        <v>129</v>
      </c>
      <c r="Q6">
        <f t="shared" ref="Q6:Q13" si="6">COUNTIF($A$2:$A$3697,O6)+P6-1</f>
        <v>137</v>
      </c>
      <c r="T6" t="s">
        <v>403</v>
      </c>
      <c r="U6" s="239"/>
    </row>
    <row r="7" spans="1:21">
      <c r="A7" t="s">
        <v>208</v>
      </c>
      <c r="B7" s="239">
        <f t="shared" si="0"/>
        <v>16</v>
      </c>
      <c r="E7" s="149" t="s">
        <v>229</v>
      </c>
      <c r="F7" s="150">
        <v>2.0089999999999999</v>
      </c>
      <c r="G7" s="150">
        <v>6.4000000000000001E-2</v>
      </c>
      <c r="H7" s="150">
        <v>0.01</v>
      </c>
      <c r="I7" s="151">
        <f t="shared" si="1"/>
        <v>0.6</v>
      </c>
      <c r="J7">
        <f t="shared" si="2"/>
        <v>0.39999999999999997</v>
      </c>
      <c r="K7">
        <f t="shared" si="3"/>
        <v>0.3</v>
      </c>
      <c r="L7">
        <f t="shared" si="4"/>
        <v>0.44999999999999996</v>
      </c>
      <c r="M7" s="150"/>
      <c r="O7" s="239" t="s">
        <v>224</v>
      </c>
      <c r="P7">
        <f t="shared" si="5"/>
        <v>138</v>
      </c>
      <c r="Q7">
        <f t="shared" si="6"/>
        <v>155</v>
      </c>
      <c r="T7" t="s">
        <v>405</v>
      </c>
      <c r="U7" s="239"/>
    </row>
    <row r="8" spans="1:21">
      <c r="A8" t="s">
        <v>208</v>
      </c>
      <c r="B8" s="239">
        <f t="shared" si="0"/>
        <v>18</v>
      </c>
      <c r="E8" s="149" t="s">
        <v>232</v>
      </c>
      <c r="F8" s="150">
        <v>2.5430000000000001</v>
      </c>
      <c r="G8" s="150">
        <v>7.1999999999999995E-2</v>
      </c>
      <c r="H8" s="150">
        <v>0.01</v>
      </c>
      <c r="I8" s="151">
        <f t="shared" si="1"/>
        <v>0.6</v>
      </c>
      <c r="J8">
        <f t="shared" si="2"/>
        <v>0.39999999999999997</v>
      </c>
      <c r="K8">
        <f t="shared" si="3"/>
        <v>0.3</v>
      </c>
      <c r="L8">
        <f t="shared" si="4"/>
        <v>0.44999999999999996</v>
      </c>
      <c r="M8" s="150"/>
      <c r="O8" s="239" t="s">
        <v>227</v>
      </c>
      <c r="P8">
        <f t="shared" si="5"/>
        <v>156</v>
      </c>
      <c r="Q8">
        <f t="shared" si="6"/>
        <v>176</v>
      </c>
      <c r="T8" t="s">
        <v>407</v>
      </c>
      <c r="U8" s="239"/>
    </row>
    <row r="9" spans="1:21">
      <c r="A9" t="s">
        <v>208</v>
      </c>
      <c r="B9" s="239">
        <f t="shared" si="0"/>
        <v>20</v>
      </c>
      <c r="E9" s="149" t="s">
        <v>235</v>
      </c>
      <c r="F9" s="150">
        <v>3.14</v>
      </c>
      <c r="G9" s="150">
        <v>0.08</v>
      </c>
      <c r="H9" s="150">
        <v>0.01</v>
      </c>
      <c r="I9" s="151">
        <f t="shared" si="1"/>
        <v>0.6</v>
      </c>
      <c r="J9">
        <f t="shared" si="2"/>
        <v>0.39999999999999997</v>
      </c>
      <c r="K9">
        <f t="shared" si="3"/>
        <v>0.3</v>
      </c>
      <c r="L9">
        <f t="shared" si="4"/>
        <v>0.44999999999999996</v>
      </c>
      <c r="M9" s="150"/>
      <c r="O9" s="239" t="s">
        <v>233</v>
      </c>
      <c r="P9">
        <f t="shared" si="5"/>
        <v>177</v>
      </c>
      <c r="Q9">
        <f t="shared" si="6"/>
        <v>512</v>
      </c>
      <c r="T9" t="s">
        <v>410</v>
      </c>
      <c r="U9" s="239"/>
    </row>
    <row r="10" spans="1:21">
      <c r="A10" t="s">
        <v>208</v>
      </c>
      <c r="B10" s="239">
        <f t="shared" si="0"/>
        <v>22</v>
      </c>
      <c r="E10" s="149" t="s">
        <v>237</v>
      </c>
      <c r="F10" s="150">
        <v>3.7989999999999999</v>
      </c>
      <c r="G10" s="150">
        <v>8.7999999999999995E-2</v>
      </c>
      <c r="H10" s="150">
        <v>1.2E-2</v>
      </c>
      <c r="I10" s="151">
        <f t="shared" si="1"/>
        <v>0.72</v>
      </c>
      <c r="J10">
        <f t="shared" si="2"/>
        <v>0.48</v>
      </c>
      <c r="K10">
        <f t="shared" si="3"/>
        <v>0.36</v>
      </c>
      <c r="L10">
        <f t="shared" si="4"/>
        <v>0.54</v>
      </c>
      <c r="M10" s="150"/>
      <c r="O10" s="239" t="s">
        <v>230</v>
      </c>
      <c r="P10">
        <f t="shared" si="5"/>
        <v>513</v>
      </c>
      <c r="Q10">
        <f t="shared" si="6"/>
        <v>572</v>
      </c>
      <c r="R10" s="152"/>
      <c r="T10" t="s">
        <v>413</v>
      </c>
      <c r="U10" s="239"/>
    </row>
    <row r="11" spans="1:21">
      <c r="A11" t="s">
        <v>208</v>
      </c>
      <c r="B11" s="239">
        <f t="shared" si="0"/>
        <v>25</v>
      </c>
      <c r="E11" s="149" t="s">
        <v>240</v>
      </c>
      <c r="F11" s="150">
        <v>4.9059999999999997</v>
      </c>
      <c r="G11" s="150">
        <v>0.1</v>
      </c>
      <c r="H11" s="150">
        <v>1.2E-2</v>
      </c>
      <c r="I11" s="151">
        <f t="shared" si="1"/>
        <v>0.72</v>
      </c>
      <c r="J11">
        <f t="shared" si="2"/>
        <v>0.48</v>
      </c>
      <c r="K11">
        <f t="shared" si="3"/>
        <v>0.36</v>
      </c>
      <c r="L11">
        <f t="shared" si="4"/>
        <v>0.54</v>
      </c>
      <c r="M11" s="150"/>
      <c r="O11" s="239" t="s">
        <v>3988</v>
      </c>
      <c r="P11">
        <f t="shared" si="5"/>
        <v>573</v>
      </c>
      <c r="Q11">
        <f t="shared" si="6"/>
        <v>850</v>
      </c>
      <c r="T11" t="s">
        <v>415</v>
      </c>
      <c r="U11" s="239"/>
    </row>
    <row r="12" spans="1:21">
      <c r="A12" t="s">
        <v>208</v>
      </c>
      <c r="B12" s="239">
        <f t="shared" si="0"/>
        <v>30</v>
      </c>
      <c r="E12" s="149" t="s">
        <v>243</v>
      </c>
      <c r="F12" s="150">
        <v>7.0650000000000004</v>
      </c>
      <c r="G12" s="150">
        <v>0.12</v>
      </c>
      <c r="H12" s="150">
        <v>1.2E-2</v>
      </c>
      <c r="I12" s="151">
        <f t="shared" si="1"/>
        <v>0.72</v>
      </c>
      <c r="J12">
        <f t="shared" si="2"/>
        <v>0.48</v>
      </c>
      <c r="K12">
        <f t="shared" si="3"/>
        <v>0.36</v>
      </c>
      <c r="L12">
        <f t="shared" si="4"/>
        <v>0.54</v>
      </c>
      <c r="M12" s="150"/>
      <c r="O12" s="239" t="s">
        <v>3989</v>
      </c>
      <c r="P12">
        <f t="shared" si="5"/>
        <v>851</v>
      </c>
      <c r="Q12">
        <f t="shared" si="6"/>
        <v>1318</v>
      </c>
      <c r="T12" t="s">
        <v>418</v>
      </c>
      <c r="U12" s="239"/>
    </row>
    <row r="13" spans="1:21">
      <c r="A13" t="s">
        <v>208</v>
      </c>
      <c r="B13" s="239">
        <f t="shared" si="0"/>
        <v>32</v>
      </c>
      <c r="E13" s="149" t="s">
        <v>245</v>
      </c>
      <c r="F13" s="150">
        <v>8.0380000000000003</v>
      </c>
      <c r="G13" s="150">
        <v>0.128</v>
      </c>
      <c r="H13" s="150">
        <v>1.2E-2</v>
      </c>
      <c r="I13" s="151">
        <f t="shared" si="1"/>
        <v>0.72</v>
      </c>
      <c r="J13">
        <f t="shared" si="2"/>
        <v>0.48</v>
      </c>
      <c r="K13">
        <f t="shared" si="3"/>
        <v>0.36</v>
      </c>
      <c r="L13">
        <f t="shared" si="4"/>
        <v>0.54</v>
      </c>
      <c r="M13" s="150"/>
      <c r="O13" s="239" t="s">
        <v>3987</v>
      </c>
      <c r="P13">
        <f t="shared" si="5"/>
        <v>1319</v>
      </c>
      <c r="Q13">
        <f t="shared" si="6"/>
        <v>3641</v>
      </c>
      <c r="T13" t="s">
        <v>420</v>
      </c>
      <c r="U13" s="239"/>
    </row>
    <row r="14" spans="1:21">
      <c r="A14" t="s">
        <v>208</v>
      </c>
      <c r="B14" s="239">
        <f t="shared" si="0"/>
        <v>35</v>
      </c>
      <c r="E14" s="149" t="s">
        <v>247</v>
      </c>
      <c r="F14" s="150">
        <v>9.6159999999999997</v>
      </c>
      <c r="G14" s="150">
        <v>0.14000000000000001</v>
      </c>
      <c r="H14" s="150">
        <v>1.6E-2</v>
      </c>
      <c r="I14" s="151">
        <f t="shared" si="1"/>
        <v>0.96</v>
      </c>
      <c r="J14">
        <f t="shared" si="2"/>
        <v>0.6399999999999999</v>
      </c>
      <c r="K14">
        <f t="shared" si="3"/>
        <v>0.48</v>
      </c>
      <c r="L14">
        <f t="shared" si="4"/>
        <v>0.72</v>
      </c>
      <c r="M14" s="150"/>
      <c r="O14" s="239" t="s">
        <v>3986</v>
      </c>
      <c r="P14" s="239">
        <f>Q13+1</f>
        <v>3642</v>
      </c>
      <c r="Q14" s="239">
        <f>COUNTIF($A$2:$A$3697,O14)+P14-1</f>
        <v>3666</v>
      </c>
      <c r="T14" t="s">
        <v>423</v>
      </c>
      <c r="U14" s="239"/>
    </row>
    <row r="15" spans="1:21">
      <c r="A15" t="s">
        <v>208</v>
      </c>
      <c r="B15" s="239">
        <f t="shared" si="0"/>
        <v>40</v>
      </c>
      <c r="E15" s="149" t="s">
        <v>249</v>
      </c>
      <c r="F15" s="150">
        <v>12.56</v>
      </c>
      <c r="G15" s="150">
        <v>0.16</v>
      </c>
      <c r="H15" s="150">
        <v>1.6E-2</v>
      </c>
      <c r="I15" s="151">
        <f t="shared" si="1"/>
        <v>0.96</v>
      </c>
      <c r="J15">
        <f t="shared" si="2"/>
        <v>0.6399999999999999</v>
      </c>
      <c r="K15">
        <f t="shared" si="3"/>
        <v>0.48</v>
      </c>
      <c r="L15">
        <f t="shared" si="4"/>
        <v>0.72</v>
      </c>
      <c r="M15" s="150"/>
      <c r="O15" s="239" t="s">
        <v>238</v>
      </c>
      <c r="P15" s="239">
        <f>Q14+1</f>
        <v>3667</v>
      </c>
      <c r="Q15" s="239">
        <f>COUNTIF($A$2:$A$3697,O15)+P15-1</f>
        <v>3676</v>
      </c>
      <c r="T15" t="s">
        <v>425</v>
      </c>
      <c r="U15" s="239"/>
    </row>
    <row r="16" spans="1:21">
      <c r="A16" t="s">
        <v>208</v>
      </c>
      <c r="B16" s="239">
        <f t="shared" si="0"/>
        <v>45</v>
      </c>
      <c r="E16" s="149" t="s">
        <v>251</v>
      </c>
      <c r="F16" s="150">
        <v>15.896000000000001</v>
      </c>
      <c r="G16" s="150">
        <v>0.18</v>
      </c>
      <c r="H16" s="150">
        <v>0.02</v>
      </c>
      <c r="I16" s="151">
        <f t="shared" si="1"/>
        <v>1.2</v>
      </c>
      <c r="J16">
        <f t="shared" si="2"/>
        <v>0.79999999999999993</v>
      </c>
      <c r="K16">
        <f t="shared" si="3"/>
        <v>0.6</v>
      </c>
      <c r="L16">
        <f t="shared" si="4"/>
        <v>0.89999999999999991</v>
      </c>
      <c r="M16" s="150"/>
      <c r="O16" s="239" t="s">
        <v>241</v>
      </c>
      <c r="P16" s="239">
        <f>Q15+1</f>
        <v>3677</v>
      </c>
      <c r="Q16" s="239">
        <f>COUNTIF($A$2:$A$3697,O16)+P16-1</f>
        <v>3697</v>
      </c>
      <c r="T16" t="s">
        <v>427</v>
      </c>
      <c r="U16" s="239"/>
    </row>
    <row r="17" spans="1:21">
      <c r="A17" t="s">
        <v>208</v>
      </c>
      <c r="B17" s="239">
        <f t="shared" si="0"/>
        <v>50</v>
      </c>
      <c r="E17" s="149" t="s">
        <v>253</v>
      </c>
      <c r="F17" s="150">
        <v>19.625</v>
      </c>
      <c r="G17" s="150">
        <v>0.2</v>
      </c>
      <c r="H17" s="150">
        <v>0.02</v>
      </c>
      <c r="I17" s="151">
        <f t="shared" si="1"/>
        <v>1.2</v>
      </c>
      <c r="J17">
        <f t="shared" si="2"/>
        <v>0.79999999999999993</v>
      </c>
      <c r="K17">
        <f t="shared" si="3"/>
        <v>0.6</v>
      </c>
      <c r="L17">
        <f t="shared" si="4"/>
        <v>0.89999999999999991</v>
      </c>
      <c r="M17" s="150"/>
      <c r="T17" t="s">
        <v>428</v>
      </c>
      <c r="U17" s="239"/>
    </row>
    <row r="18" spans="1:21">
      <c r="A18" t="s">
        <v>208</v>
      </c>
      <c r="B18" s="239">
        <f t="shared" si="0"/>
        <v>60</v>
      </c>
      <c r="E18" s="149" t="s">
        <v>257</v>
      </c>
      <c r="F18" s="150">
        <v>28.26</v>
      </c>
      <c r="G18" s="150">
        <v>0.24</v>
      </c>
      <c r="H18" s="150">
        <v>2.4E-2</v>
      </c>
      <c r="I18" s="151">
        <f t="shared" si="1"/>
        <v>1.44</v>
      </c>
      <c r="J18">
        <f t="shared" si="2"/>
        <v>0.96</v>
      </c>
      <c r="K18">
        <f t="shared" si="3"/>
        <v>0.72</v>
      </c>
      <c r="L18">
        <f t="shared" si="4"/>
        <v>1.08</v>
      </c>
      <c r="M18" s="150"/>
      <c r="T18" t="s">
        <v>430</v>
      </c>
      <c r="U18" s="239"/>
    </row>
    <row r="19" spans="1:21">
      <c r="A19" t="s">
        <v>208</v>
      </c>
      <c r="B19" s="239">
        <f t="shared" si="0"/>
        <v>70</v>
      </c>
      <c r="E19" s="149" t="s">
        <v>261</v>
      </c>
      <c r="F19" s="150">
        <v>38.465000000000003</v>
      </c>
      <c r="G19" s="150">
        <v>0.28000000000000003</v>
      </c>
      <c r="H19" s="150">
        <v>2.8000000000000004E-2</v>
      </c>
      <c r="I19" s="151">
        <f t="shared" si="1"/>
        <v>1.6800000000000002</v>
      </c>
      <c r="J19">
        <f t="shared" si="2"/>
        <v>1.1200000000000001</v>
      </c>
      <c r="K19">
        <f t="shared" si="3"/>
        <v>0.84000000000000008</v>
      </c>
      <c r="L19">
        <f t="shared" si="4"/>
        <v>1.2600000000000002</v>
      </c>
      <c r="M19" s="150"/>
      <c r="T19" t="s">
        <v>431</v>
      </c>
      <c r="U19" s="239"/>
    </row>
    <row r="20" spans="1:21">
      <c r="A20" t="s">
        <v>208</v>
      </c>
      <c r="B20" s="239">
        <f t="shared" si="0"/>
        <v>80</v>
      </c>
      <c r="E20" s="149" t="s">
        <v>265</v>
      </c>
      <c r="F20" s="150">
        <v>50.24</v>
      </c>
      <c r="G20" s="150">
        <v>0.32</v>
      </c>
      <c r="H20" s="150">
        <v>3.2000000000000001E-2</v>
      </c>
      <c r="I20" s="151">
        <f t="shared" si="1"/>
        <v>1.92</v>
      </c>
      <c r="J20">
        <f t="shared" si="2"/>
        <v>1.2799999999999998</v>
      </c>
      <c r="K20">
        <f t="shared" si="3"/>
        <v>0.96</v>
      </c>
      <c r="L20">
        <f t="shared" si="4"/>
        <v>1.44</v>
      </c>
      <c r="M20" s="150"/>
      <c r="T20" t="s">
        <v>432</v>
      </c>
      <c r="U20" s="239"/>
    </row>
    <row r="21" spans="1:21">
      <c r="A21" t="s">
        <v>208</v>
      </c>
      <c r="B21" s="239">
        <f t="shared" si="0"/>
        <v>90</v>
      </c>
      <c r="E21" s="149" t="s">
        <v>267</v>
      </c>
      <c r="F21" s="150">
        <v>63.585000000000001</v>
      </c>
      <c r="G21" s="150">
        <v>0.36</v>
      </c>
      <c r="H21" s="150">
        <v>3.5999999999999997E-2</v>
      </c>
      <c r="I21" s="151">
        <f t="shared" si="1"/>
        <v>2.1599999999999997</v>
      </c>
      <c r="J21">
        <f t="shared" si="2"/>
        <v>1.4399999999999997</v>
      </c>
      <c r="K21">
        <f t="shared" si="3"/>
        <v>1.0799999999999998</v>
      </c>
      <c r="L21">
        <f t="shared" si="4"/>
        <v>1.6199999999999997</v>
      </c>
      <c r="M21" s="150"/>
      <c r="T21" t="s">
        <v>433</v>
      </c>
      <c r="U21" s="239"/>
    </row>
    <row r="22" spans="1:21">
      <c r="A22" t="s">
        <v>208</v>
      </c>
      <c r="B22" s="239">
        <f t="shared" si="0"/>
        <v>100</v>
      </c>
      <c r="E22" s="149" t="s">
        <v>211</v>
      </c>
      <c r="F22" s="150">
        <v>78.5</v>
      </c>
      <c r="G22" s="150">
        <v>0.4</v>
      </c>
      <c r="H22" s="150">
        <v>0.04</v>
      </c>
      <c r="I22" s="151">
        <f t="shared" si="1"/>
        <v>2.4</v>
      </c>
      <c r="J22">
        <f t="shared" si="2"/>
        <v>1.5999999999999999</v>
      </c>
      <c r="K22">
        <f t="shared" si="3"/>
        <v>1.2</v>
      </c>
      <c r="L22">
        <f t="shared" si="4"/>
        <v>1.7999999999999998</v>
      </c>
      <c r="M22" s="150"/>
      <c r="T22" t="s">
        <v>434</v>
      </c>
      <c r="U22" s="239"/>
    </row>
    <row r="23" spans="1:21">
      <c r="A23" t="s">
        <v>208</v>
      </c>
      <c r="B23" s="239">
        <f t="shared" si="0"/>
        <v>120</v>
      </c>
      <c r="E23" s="149" t="s">
        <v>217</v>
      </c>
      <c r="F23" s="150">
        <v>113.04</v>
      </c>
      <c r="G23" s="150">
        <v>0.48</v>
      </c>
      <c r="H23" s="150">
        <v>0.06</v>
      </c>
      <c r="I23" s="151">
        <f t="shared" si="1"/>
        <v>3.5999999999999996</v>
      </c>
      <c r="J23">
        <f t="shared" si="2"/>
        <v>2.3999999999999995</v>
      </c>
      <c r="K23">
        <f t="shared" si="3"/>
        <v>1.7999999999999998</v>
      </c>
      <c r="L23">
        <f t="shared" si="4"/>
        <v>2.6999999999999997</v>
      </c>
      <c r="M23" s="150"/>
      <c r="T23" t="s">
        <v>436</v>
      </c>
      <c r="U23" s="239"/>
    </row>
    <row r="24" spans="1:21">
      <c r="A24" t="s">
        <v>208</v>
      </c>
      <c r="B24" s="239">
        <f t="shared" si="0"/>
        <v>140</v>
      </c>
      <c r="E24" s="149" t="s">
        <v>223</v>
      </c>
      <c r="F24" s="150">
        <v>153.86000000000001</v>
      </c>
      <c r="G24" s="150">
        <v>0.56000000000000005</v>
      </c>
      <c r="H24" s="150">
        <v>0.08</v>
      </c>
      <c r="I24" s="151">
        <f t="shared" si="1"/>
        <v>4.8</v>
      </c>
      <c r="J24">
        <f t="shared" si="2"/>
        <v>3.1999999999999997</v>
      </c>
      <c r="K24">
        <f t="shared" si="3"/>
        <v>2.4</v>
      </c>
      <c r="L24">
        <f t="shared" si="4"/>
        <v>3.5999999999999996</v>
      </c>
      <c r="M24" s="150"/>
      <c r="T24" t="s">
        <v>437</v>
      </c>
      <c r="U24" s="239"/>
    </row>
    <row r="25" spans="1:21">
      <c r="A25" t="s">
        <v>208</v>
      </c>
      <c r="B25" s="239">
        <f t="shared" si="0"/>
        <v>150</v>
      </c>
      <c r="E25" s="149" t="s">
        <v>226</v>
      </c>
      <c r="F25" s="150">
        <v>176.62</v>
      </c>
      <c r="G25" s="150">
        <v>0.6</v>
      </c>
      <c r="H25" s="150">
        <v>0.1</v>
      </c>
      <c r="I25" s="151">
        <f t="shared" si="1"/>
        <v>6</v>
      </c>
      <c r="J25">
        <f t="shared" si="2"/>
        <v>4</v>
      </c>
      <c r="K25">
        <f t="shared" si="3"/>
        <v>3</v>
      </c>
      <c r="L25">
        <f t="shared" si="4"/>
        <v>4.5</v>
      </c>
      <c r="M25" s="150"/>
      <c r="T25" t="s">
        <v>439</v>
      </c>
      <c r="U25" s="239"/>
    </row>
    <row r="26" spans="1:21">
      <c r="A26" t="s">
        <v>212</v>
      </c>
      <c r="B26" s="239">
        <f t="shared" ref="B26:B57" si="7">SPLITME($E26,0,"*","Corn ")</f>
        <v>16</v>
      </c>
      <c r="C26" s="239">
        <f t="shared" ref="C26:C57" si="8">SPLITME($E26,1,"*","Corn ")</f>
        <v>16</v>
      </c>
      <c r="D26" s="239">
        <f t="shared" ref="D26:D57" si="9">SPLITME($E26,2,"*","Corn ")</f>
        <v>3</v>
      </c>
      <c r="E26" s="149" t="s">
        <v>239</v>
      </c>
      <c r="F26" s="150">
        <v>0.69</v>
      </c>
      <c r="G26" s="150">
        <v>5.7000000000000002E-2</v>
      </c>
      <c r="H26" s="150">
        <v>0.01</v>
      </c>
      <c r="I26" s="151">
        <f t="shared" si="1"/>
        <v>0.6</v>
      </c>
      <c r="J26">
        <f t="shared" si="2"/>
        <v>0.39999999999999997</v>
      </c>
      <c r="K26">
        <f t="shared" si="3"/>
        <v>0.3</v>
      </c>
      <c r="L26">
        <f t="shared" si="4"/>
        <v>0.44999999999999996</v>
      </c>
      <c r="M26" s="150"/>
      <c r="T26" t="s">
        <v>440</v>
      </c>
      <c r="U26" s="239"/>
    </row>
    <row r="27" spans="1:21">
      <c r="A27" t="s">
        <v>212</v>
      </c>
      <c r="B27" s="239">
        <f t="shared" si="7"/>
        <v>20</v>
      </c>
      <c r="C27" s="239">
        <f t="shared" si="8"/>
        <v>20</v>
      </c>
      <c r="D27" s="239">
        <f t="shared" si="9"/>
        <v>3</v>
      </c>
      <c r="E27" s="149" t="s">
        <v>244</v>
      </c>
      <c r="F27" s="150">
        <v>0.88</v>
      </c>
      <c r="G27" s="150">
        <v>7.6999999999999999E-2</v>
      </c>
      <c r="H27" s="150">
        <v>0.01</v>
      </c>
      <c r="I27" s="151">
        <f t="shared" si="1"/>
        <v>0.6</v>
      </c>
      <c r="J27">
        <f t="shared" si="2"/>
        <v>0.39999999999999997</v>
      </c>
      <c r="K27">
        <f t="shared" si="3"/>
        <v>0.3</v>
      </c>
      <c r="L27">
        <f t="shared" si="4"/>
        <v>0.44999999999999996</v>
      </c>
      <c r="M27" s="150"/>
      <c r="T27" t="s">
        <v>442</v>
      </c>
      <c r="U27" s="239"/>
    </row>
    <row r="28" spans="1:21">
      <c r="A28" t="s">
        <v>212</v>
      </c>
      <c r="B28" s="239">
        <f t="shared" si="7"/>
        <v>25</v>
      </c>
      <c r="C28" s="239">
        <f t="shared" si="8"/>
        <v>25</v>
      </c>
      <c r="D28" s="239">
        <f t="shared" si="9"/>
        <v>3</v>
      </c>
      <c r="E28" s="149" t="s">
        <v>252</v>
      </c>
      <c r="F28" s="150">
        <v>1.1100000000000001</v>
      </c>
      <c r="G28" s="150">
        <v>9.7000000000000003E-2</v>
      </c>
      <c r="H28" s="150">
        <v>0.01</v>
      </c>
      <c r="I28" s="151">
        <f t="shared" si="1"/>
        <v>0.6</v>
      </c>
      <c r="J28">
        <f t="shared" si="2"/>
        <v>0.39999999999999997</v>
      </c>
      <c r="K28">
        <f t="shared" si="3"/>
        <v>0.3</v>
      </c>
      <c r="L28">
        <f t="shared" si="4"/>
        <v>0.44999999999999996</v>
      </c>
      <c r="M28" s="150"/>
      <c r="T28" t="s">
        <v>443</v>
      </c>
      <c r="U28" s="239"/>
    </row>
    <row r="29" spans="1:21">
      <c r="A29" t="s">
        <v>212</v>
      </c>
      <c r="B29" s="239">
        <f t="shared" si="7"/>
        <v>30</v>
      </c>
      <c r="C29" s="239">
        <f t="shared" si="8"/>
        <v>20</v>
      </c>
      <c r="D29" s="239">
        <f t="shared" si="9"/>
        <v>3</v>
      </c>
      <c r="E29" s="149" t="s">
        <v>254</v>
      </c>
      <c r="F29" s="150">
        <v>1.1100000000000001</v>
      </c>
      <c r="G29" s="150">
        <v>9.7000000000000003E-2</v>
      </c>
      <c r="H29" s="150">
        <v>0.01</v>
      </c>
      <c r="I29" s="151">
        <f t="shared" si="1"/>
        <v>0.6</v>
      </c>
      <c r="J29">
        <f t="shared" si="2"/>
        <v>0.39999999999999997</v>
      </c>
      <c r="K29">
        <f t="shared" si="3"/>
        <v>0.3</v>
      </c>
      <c r="L29">
        <f t="shared" si="4"/>
        <v>0.44999999999999996</v>
      </c>
      <c r="M29" s="150"/>
      <c r="T29" t="s">
        <v>444</v>
      </c>
      <c r="U29" s="239"/>
    </row>
    <row r="30" spans="1:21">
      <c r="A30" t="s">
        <v>212</v>
      </c>
      <c r="B30" s="239">
        <f t="shared" si="7"/>
        <v>30</v>
      </c>
      <c r="C30" s="239">
        <f t="shared" si="8"/>
        <v>30</v>
      </c>
      <c r="D30" s="239">
        <f t="shared" si="9"/>
        <v>3</v>
      </c>
      <c r="E30" s="149" t="s">
        <v>256</v>
      </c>
      <c r="F30" s="150">
        <v>1.35</v>
      </c>
      <c r="G30" s="150">
        <v>0.11600000000000001</v>
      </c>
      <c r="H30" s="150">
        <v>0.01</v>
      </c>
      <c r="I30" s="151">
        <f t="shared" si="1"/>
        <v>0.6</v>
      </c>
      <c r="J30">
        <f t="shared" si="2"/>
        <v>0.39999999999999997</v>
      </c>
      <c r="K30">
        <f t="shared" si="3"/>
        <v>0.3</v>
      </c>
      <c r="L30">
        <f t="shared" si="4"/>
        <v>0.44999999999999996</v>
      </c>
      <c r="M30" s="150"/>
      <c r="T30" t="s">
        <v>394</v>
      </c>
      <c r="U30" s="239"/>
    </row>
    <row r="31" spans="1:21">
      <c r="A31" t="s">
        <v>212</v>
      </c>
      <c r="B31" s="239">
        <f t="shared" si="7"/>
        <v>30</v>
      </c>
      <c r="C31" s="239">
        <f t="shared" si="8"/>
        <v>30</v>
      </c>
      <c r="D31" s="239">
        <f t="shared" si="9"/>
        <v>4</v>
      </c>
      <c r="E31" s="149" t="s">
        <v>258</v>
      </c>
      <c r="F31" s="150">
        <v>1.77</v>
      </c>
      <c r="G31" s="150">
        <v>0.11600000000000001</v>
      </c>
      <c r="H31" s="150">
        <v>0.01</v>
      </c>
      <c r="I31" s="151">
        <f t="shared" si="1"/>
        <v>0.6</v>
      </c>
      <c r="J31">
        <f t="shared" si="2"/>
        <v>0.39999999999999997</v>
      </c>
      <c r="K31">
        <f t="shared" si="3"/>
        <v>0.3</v>
      </c>
      <c r="L31">
        <f t="shared" si="4"/>
        <v>0.44999999999999996</v>
      </c>
      <c r="M31" s="150"/>
      <c r="T31" t="s">
        <v>395</v>
      </c>
      <c r="U31" s="239"/>
    </row>
    <row r="32" spans="1:21">
      <c r="A32" t="s">
        <v>212</v>
      </c>
      <c r="B32" s="239">
        <f t="shared" si="7"/>
        <v>35</v>
      </c>
      <c r="C32" s="239">
        <f t="shared" si="8"/>
        <v>20</v>
      </c>
      <c r="D32" s="239">
        <f t="shared" si="9"/>
        <v>3.5</v>
      </c>
      <c r="E32" s="149" t="s">
        <v>260</v>
      </c>
      <c r="F32" s="150">
        <v>1.43</v>
      </c>
      <c r="G32" s="150">
        <v>0.107</v>
      </c>
      <c r="H32" s="150">
        <v>0.01</v>
      </c>
      <c r="I32" s="151">
        <f t="shared" si="1"/>
        <v>0.6</v>
      </c>
      <c r="J32">
        <f t="shared" si="2"/>
        <v>0.39999999999999997</v>
      </c>
      <c r="K32">
        <f t="shared" si="3"/>
        <v>0.3</v>
      </c>
      <c r="L32">
        <f t="shared" si="4"/>
        <v>0.44999999999999996</v>
      </c>
      <c r="M32" s="150"/>
      <c r="T32" t="s">
        <v>396</v>
      </c>
      <c r="U32" s="239"/>
    </row>
    <row r="33" spans="1:21">
      <c r="A33" t="s">
        <v>212</v>
      </c>
      <c r="B33" s="239">
        <f t="shared" si="7"/>
        <v>35</v>
      </c>
      <c r="C33" s="239">
        <f t="shared" si="8"/>
        <v>35</v>
      </c>
      <c r="D33" s="239">
        <f t="shared" si="9"/>
        <v>3.5</v>
      </c>
      <c r="E33" s="149" t="s">
        <v>262</v>
      </c>
      <c r="F33" s="150">
        <v>1.84</v>
      </c>
      <c r="G33" s="150">
        <v>0.13600000000000001</v>
      </c>
      <c r="H33" s="150">
        <v>0.01</v>
      </c>
      <c r="I33" s="151">
        <f t="shared" si="1"/>
        <v>0.6</v>
      </c>
      <c r="J33">
        <f t="shared" si="2"/>
        <v>0.39999999999999997</v>
      </c>
      <c r="K33">
        <f t="shared" si="3"/>
        <v>0.3</v>
      </c>
      <c r="L33">
        <f t="shared" si="4"/>
        <v>0.44999999999999996</v>
      </c>
      <c r="M33" s="150"/>
      <c r="T33" t="s">
        <v>397</v>
      </c>
      <c r="U33" s="239"/>
    </row>
    <row r="34" spans="1:21">
      <c r="A34" t="s">
        <v>212</v>
      </c>
      <c r="B34" s="239">
        <f t="shared" si="7"/>
        <v>35</v>
      </c>
      <c r="C34" s="239">
        <f t="shared" si="8"/>
        <v>35</v>
      </c>
      <c r="D34" s="239">
        <f t="shared" si="9"/>
        <v>4</v>
      </c>
      <c r="E34" s="149" t="s">
        <v>264</v>
      </c>
      <c r="F34" s="150">
        <v>2.08</v>
      </c>
      <c r="G34" s="150">
        <v>0.13600000000000001</v>
      </c>
      <c r="H34" s="150">
        <v>0.01</v>
      </c>
      <c r="I34" s="151">
        <f t="shared" si="1"/>
        <v>0.6</v>
      </c>
      <c r="J34">
        <f t="shared" si="2"/>
        <v>0.39999999999999997</v>
      </c>
      <c r="K34">
        <f t="shared" si="3"/>
        <v>0.3</v>
      </c>
      <c r="L34">
        <f t="shared" si="4"/>
        <v>0.44999999999999996</v>
      </c>
      <c r="M34" s="150"/>
      <c r="T34" t="s">
        <v>399</v>
      </c>
      <c r="U34" s="239"/>
    </row>
    <row r="35" spans="1:21">
      <c r="A35" t="s">
        <v>212</v>
      </c>
      <c r="B35" s="239">
        <f t="shared" si="7"/>
        <v>40</v>
      </c>
      <c r="C35" s="239">
        <f t="shared" si="8"/>
        <v>20</v>
      </c>
      <c r="D35" s="239">
        <f t="shared" si="9"/>
        <v>3</v>
      </c>
      <c r="E35" s="149" t="s">
        <v>266</v>
      </c>
      <c r="F35" s="150">
        <v>1.4</v>
      </c>
      <c r="G35" s="150">
        <v>0.13500000000000001</v>
      </c>
      <c r="H35" s="150">
        <v>0.01</v>
      </c>
      <c r="I35" s="151">
        <f t="shared" si="1"/>
        <v>0.6</v>
      </c>
      <c r="J35">
        <f t="shared" si="2"/>
        <v>0.39999999999999997</v>
      </c>
      <c r="K35">
        <f t="shared" si="3"/>
        <v>0.3</v>
      </c>
      <c r="L35">
        <f t="shared" si="4"/>
        <v>0.44999999999999996</v>
      </c>
      <c r="M35" s="150"/>
      <c r="T35" t="s">
        <v>400</v>
      </c>
      <c r="U35" s="239"/>
    </row>
    <row r="36" spans="1:21">
      <c r="A36" t="s">
        <v>212</v>
      </c>
      <c r="B36" s="239">
        <f t="shared" si="7"/>
        <v>40</v>
      </c>
      <c r="C36" s="239">
        <f t="shared" si="8"/>
        <v>25</v>
      </c>
      <c r="D36" s="239">
        <f t="shared" si="9"/>
        <v>4</v>
      </c>
      <c r="E36" s="149" t="s">
        <v>268</v>
      </c>
      <c r="F36" s="150">
        <v>1.93</v>
      </c>
      <c r="G36" s="150">
        <v>0.13500000000000001</v>
      </c>
      <c r="H36" s="150">
        <v>0.01</v>
      </c>
      <c r="I36" s="151">
        <f t="shared" si="1"/>
        <v>0.6</v>
      </c>
      <c r="J36">
        <f t="shared" si="2"/>
        <v>0.39999999999999997</v>
      </c>
      <c r="K36">
        <f t="shared" si="3"/>
        <v>0.3</v>
      </c>
      <c r="L36">
        <f t="shared" si="4"/>
        <v>0.44999999999999996</v>
      </c>
      <c r="M36" s="150"/>
      <c r="T36" t="s">
        <v>401</v>
      </c>
      <c r="U36" s="239"/>
    </row>
    <row r="37" spans="1:21">
      <c r="A37" t="s">
        <v>212</v>
      </c>
      <c r="B37" s="239">
        <f t="shared" si="7"/>
        <v>40</v>
      </c>
      <c r="C37" s="239">
        <f t="shared" si="8"/>
        <v>40</v>
      </c>
      <c r="D37" s="239">
        <f t="shared" si="9"/>
        <v>4</v>
      </c>
      <c r="E37" s="149" t="s">
        <v>269</v>
      </c>
      <c r="F37" s="150">
        <v>2.4</v>
      </c>
      <c r="G37" s="150">
        <v>0.156</v>
      </c>
      <c r="H37" s="150">
        <v>0.01</v>
      </c>
      <c r="I37" s="151">
        <f t="shared" si="1"/>
        <v>0.6</v>
      </c>
      <c r="J37">
        <f t="shared" si="2"/>
        <v>0.39999999999999997</v>
      </c>
      <c r="K37">
        <f t="shared" si="3"/>
        <v>0.3</v>
      </c>
      <c r="L37">
        <f t="shared" si="4"/>
        <v>0.44999999999999996</v>
      </c>
      <c r="M37" s="150"/>
      <c r="T37" t="s">
        <v>402</v>
      </c>
      <c r="U37" s="239"/>
    </row>
    <row r="38" spans="1:21">
      <c r="A38" t="s">
        <v>212</v>
      </c>
      <c r="B38" s="239">
        <f t="shared" si="7"/>
        <v>40</v>
      </c>
      <c r="C38" s="239">
        <f t="shared" si="8"/>
        <v>40</v>
      </c>
      <c r="D38" s="239">
        <f t="shared" si="9"/>
        <v>5</v>
      </c>
      <c r="E38" s="149" t="s">
        <v>270</v>
      </c>
      <c r="F38" s="150">
        <v>2.96</v>
      </c>
      <c r="G38" s="150">
        <v>0.156</v>
      </c>
      <c r="H38" s="150">
        <v>0.01</v>
      </c>
      <c r="I38" s="151">
        <f t="shared" si="1"/>
        <v>0.6</v>
      </c>
      <c r="J38">
        <f t="shared" si="2"/>
        <v>0.39999999999999997</v>
      </c>
      <c r="K38">
        <f t="shared" si="3"/>
        <v>0.3</v>
      </c>
      <c r="L38">
        <f t="shared" si="4"/>
        <v>0.44999999999999996</v>
      </c>
      <c r="M38" s="150"/>
      <c r="T38" t="s">
        <v>404</v>
      </c>
      <c r="U38" s="239"/>
    </row>
    <row r="39" spans="1:21">
      <c r="A39" t="s">
        <v>212</v>
      </c>
      <c r="B39" s="239">
        <f t="shared" si="7"/>
        <v>40</v>
      </c>
      <c r="C39" s="239">
        <f t="shared" si="8"/>
        <v>40</v>
      </c>
      <c r="D39" s="239">
        <f t="shared" si="9"/>
        <v>6</v>
      </c>
      <c r="E39" s="149" t="s">
        <v>271</v>
      </c>
      <c r="F39" s="150">
        <v>3.51</v>
      </c>
      <c r="G39" s="150">
        <v>0.156</v>
      </c>
      <c r="H39" s="150">
        <v>0.01</v>
      </c>
      <c r="I39" s="151">
        <f t="shared" si="1"/>
        <v>0.6</v>
      </c>
      <c r="J39">
        <f t="shared" si="2"/>
        <v>0.39999999999999997</v>
      </c>
      <c r="K39">
        <f t="shared" si="3"/>
        <v>0.3</v>
      </c>
      <c r="L39">
        <f t="shared" si="4"/>
        <v>0.44999999999999996</v>
      </c>
      <c r="M39" s="150"/>
      <c r="T39" t="s">
        <v>406</v>
      </c>
      <c r="U39" s="239"/>
    </row>
    <row r="40" spans="1:21">
      <c r="A40" t="s">
        <v>212</v>
      </c>
      <c r="B40" s="239">
        <f t="shared" si="7"/>
        <v>45</v>
      </c>
      <c r="C40" s="239">
        <f t="shared" si="8"/>
        <v>30</v>
      </c>
      <c r="D40" s="239">
        <f t="shared" si="9"/>
        <v>5</v>
      </c>
      <c r="E40" s="149" t="s">
        <v>272</v>
      </c>
      <c r="F40" s="150">
        <v>2.77</v>
      </c>
      <c r="G40" s="150">
        <v>0.14599999999999999</v>
      </c>
      <c r="H40" s="150">
        <v>0.01</v>
      </c>
      <c r="I40" s="151">
        <f t="shared" si="1"/>
        <v>0.6</v>
      </c>
      <c r="J40">
        <f t="shared" si="2"/>
        <v>0.39999999999999997</v>
      </c>
      <c r="K40">
        <f t="shared" si="3"/>
        <v>0.3</v>
      </c>
      <c r="L40">
        <f t="shared" si="4"/>
        <v>0.44999999999999996</v>
      </c>
      <c r="M40" s="150"/>
      <c r="T40" t="s">
        <v>408</v>
      </c>
      <c r="U40" s="239"/>
    </row>
    <row r="41" spans="1:21">
      <c r="A41" t="s">
        <v>212</v>
      </c>
      <c r="B41" s="239">
        <f t="shared" si="7"/>
        <v>45</v>
      </c>
      <c r="C41" s="239">
        <f t="shared" si="8"/>
        <v>45</v>
      </c>
      <c r="D41" s="239">
        <f t="shared" si="9"/>
        <v>3</v>
      </c>
      <c r="E41" s="149" t="s">
        <v>273</v>
      </c>
      <c r="F41" s="150">
        <v>2.09</v>
      </c>
      <c r="G41" s="150">
        <v>0.18</v>
      </c>
      <c r="H41" s="150">
        <v>0.01</v>
      </c>
      <c r="I41" s="151">
        <f t="shared" si="1"/>
        <v>0.6</v>
      </c>
      <c r="J41">
        <f t="shared" si="2"/>
        <v>0.39999999999999997</v>
      </c>
      <c r="K41">
        <f t="shared" si="3"/>
        <v>0.3</v>
      </c>
      <c r="L41">
        <f t="shared" si="4"/>
        <v>0.44999999999999996</v>
      </c>
      <c r="M41" s="150"/>
      <c r="T41" t="s">
        <v>409</v>
      </c>
      <c r="U41" s="239"/>
    </row>
    <row r="42" spans="1:21">
      <c r="A42" t="s">
        <v>212</v>
      </c>
      <c r="B42" s="239">
        <f t="shared" si="7"/>
        <v>45</v>
      </c>
      <c r="C42" s="239">
        <f t="shared" si="8"/>
        <v>45</v>
      </c>
      <c r="D42" s="239">
        <f t="shared" si="9"/>
        <v>4.5</v>
      </c>
      <c r="E42" s="149" t="s">
        <v>274</v>
      </c>
      <c r="F42" s="150">
        <v>3.04</v>
      </c>
      <c r="G42" s="150">
        <v>0.17599999999999999</v>
      </c>
      <c r="H42" s="150">
        <v>0.01</v>
      </c>
      <c r="I42" s="151">
        <f t="shared" si="1"/>
        <v>0.6</v>
      </c>
      <c r="J42">
        <f t="shared" si="2"/>
        <v>0.39999999999999997</v>
      </c>
      <c r="K42">
        <f t="shared" si="3"/>
        <v>0.3</v>
      </c>
      <c r="L42">
        <f t="shared" si="4"/>
        <v>0.44999999999999996</v>
      </c>
      <c r="M42" s="150"/>
      <c r="T42" t="s">
        <v>411</v>
      </c>
      <c r="U42" s="239"/>
    </row>
    <row r="43" spans="1:21">
      <c r="A43" t="s">
        <v>212</v>
      </c>
      <c r="B43" s="239">
        <f t="shared" si="7"/>
        <v>45</v>
      </c>
      <c r="C43" s="239">
        <f t="shared" si="8"/>
        <v>45</v>
      </c>
      <c r="D43" s="239">
        <f t="shared" si="9"/>
        <v>5</v>
      </c>
      <c r="E43" s="149" t="s">
        <v>275</v>
      </c>
      <c r="F43" s="150">
        <v>3.35</v>
      </c>
      <c r="G43" s="150">
        <v>0.17599999999999999</v>
      </c>
      <c r="H43" s="150">
        <v>0.01</v>
      </c>
      <c r="I43" s="151">
        <f t="shared" si="1"/>
        <v>0.6</v>
      </c>
      <c r="J43">
        <f t="shared" si="2"/>
        <v>0.39999999999999997</v>
      </c>
      <c r="K43">
        <f t="shared" si="3"/>
        <v>0.3</v>
      </c>
      <c r="L43">
        <f t="shared" si="4"/>
        <v>0.44999999999999996</v>
      </c>
      <c r="M43" s="150"/>
      <c r="T43" t="s">
        <v>412</v>
      </c>
      <c r="U43" s="239"/>
    </row>
    <row r="44" spans="1:21">
      <c r="A44" t="s">
        <v>212</v>
      </c>
      <c r="B44" s="239">
        <f t="shared" si="7"/>
        <v>50</v>
      </c>
      <c r="C44" s="239">
        <f t="shared" si="8"/>
        <v>30</v>
      </c>
      <c r="D44" s="239">
        <f t="shared" si="9"/>
        <v>5</v>
      </c>
      <c r="E44" s="149" t="s">
        <v>276</v>
      </c>
      <c r="F44" s="150">
        <v>2.97</v>
      </c>
      <c r="G44" s="150">
        <v>0.156</v>
      </c>
      <c r="H44" s="150">
        <v>0.01</v>
      </c>
      <c r="I44" s="151">
        <f t="shared" si="1"/>
        <v>0.6</v>
      </c>
      <c r="J44">
        <f t="shared" si="2"/>
        <v>0.39999999999999997</v>
      </c>
      <c r="K44">
        <f t="shared" si="3"/>
        <v>0.3</v>
      </c>
      <c r="L44">
        <f t="shared" si="4"/>
        <v>0.44999999999999996</v>
      </c>
      <c r="M44" s="150"/>
      <c r="T44" t="s">
        <v>414</v>
      </c>
      <c r="U44" s="239"/>
    </row>
    <row r="45" spans="1:21">
      <c r="A45" t="s">
        <v>212</v>
      </c>
      <c r="B45" s="239">
        <f t="shared" si="7"/>
        <v>50</v>
      </c>
      <c r="C45" s="239">
        <f t="shared" si="8"/>
        <v>50</v>
      </c>
      <c r="D45" s="239">
        <f t="shared" si="9"/>
        <v>5</v>
      </c>
      <c r="E45" s="149" t="s">
        <v>277</v>
      </c>
      <c r="F45" s="150">
        <v>3.75</v>
      </c>
      <c r="G45" s="150">
        <v>0.19600000000000001</v>
      </c>
      <c r="H45" s="150">
        <v>1.2E-2</v>
      </c>
      <c r="I45" s="151">
        <f t="shared" si="1"/>
        <v>0.72</v>
      </c>
      <c r="J45">
        <f t="shared" si="2"/>
        <v>0.48</v>
      </c>
      <c r="K45">
        <f t="shared" si="3"/>
        <v>0.36</v>
      </c>
      <c r="L45">
        <f t="shared" si="4"/>
        <v>0.54</v>
      </c>
      <c r="M45" s="150"/>
      <c r="T45" t="s">
        <v>416</v>
      </c>
      <c r="U45" s="239"/>
    </row>
    <row r="46" spans="1:21">
      <c r="A46" t="s">
        <v>212</v>
      </c>
      <c r="B46" s="239">
        <f t="shared" si="7"/>
        <v>50</v>
      </c>
      <c r="C46" s="239">
        <f t="shared" si="8"/>
        <v>50</v>
      </c>
      <c r="D46" s="239">
        <f t="shared" si="9"/>
        <v>6</v>
      </c>
      <c r="E46" s="149" t="s">
        <v>278</v>
      </c>
      <c r="F46" s="150">
        <v>4.45</v>
      </c>
      <c r="G46" s="150">
        <v>0.19600000000000001</v>
      </c>
      <c r="H46" s="150">
        <v>1.2E-2</v>
      </c>
      <c r="I46" s="151">
        <f t="shared" si="1"/>
        <v>0.72</v>
      </c>
      <c r="J46">
        <f t="shared" si="2"/>
        <v>0.48</v>
      </c>
      <c r="K46">
        <f t="shared" si="3"/>
        <v>0.36</v>
      </c>
      <c r="L46">
        <f t="shared" si="4"/>
        <v>0.54</v>
      </c>
      <c r="M46" s="150"/>
      <c r="T46" t="s">
        <v>417</v>
      </c>
      <c r="U46" s="239"/>
    </row>
    <row r="47" spans="1:21">
      <c r="A47" t="s">
        <v>212</v>
      </c>
      <c r="B47" s="239">
        <f t="shared" si="7"/>
        <v>50</v>
      </c>
      <c r="C47" s="239">
        <f t="shared" si="8"/>
        <v>50</v>
      </c>
      <c r="D47" s="239">
        <f t="shared" si="9"/>
        <v>7</v>
      </c>
      <c r="E47" s="149" t="s">
        <v>279</v>
      </c>
      <c r="F47" s="150">
        <v>5.13</v>
      </c>
      <c r="G47" s="150">
        <v>0.19600000000000001</v>
      </c>
      <c r="H47" s="150">
        <v>1.6E-2</v>
      </c>
      <c r="I47" s="151">
        <f t="shared" si="1"/>
        <v>0.96</v>
      </c>
      <c r="J47">
        <f t="shared" si="2"/>
        <v>0.6399999999999999</v>
      </c>
      <c r="K47">
        <f t="shared" si="3"/>
        <v>0.48</v>
      </c>
      <c r="L47">
        <f t="shared" si="4"/>
        <v>0.72</v>
      </c>
      <c r="M47" s="150"/>
      <c r="T47" t="s">
        <v>419</v>
      </c>
      <c r="U47" s="239"/>
    </row>
    <row r="48" spans="1:21">
      <c r="A48" t="s">
        <v>212</v>
      </c>
      <c r="B48" s="239">
        <f t="shared" si="7"/>
        <v>60</v>
      </c>
      <c r="C48" s="239">
        <f t="shared" si="8"/>
        <v>40</v>
      </c>
      <c r="D48" s="239">
        <f t="shared" si="9"/>
        <v>5</v>
      </c>
      <c r="E48" s="149" t="s">
        <v>280</v>
      </c>
      <c r="F48" s="150">
        <v>3.75</v>
      </c>
      <c r="G48" s="150">
        <v>0.19500000000000001</v>
      </c>
      <c r="H48" s="150">
        <v>1.2E-2</v>
      </c>
      <c r="I48" s="151">
        <f t="shared" si="1"/>
        <v>0.72</v>
      </c>
      <c r="J48">
        <f t="shared" si="2"/>
        <v>0.48</v>
      </c>
      <c r="K48">
        <f t="shared" si="3"/>
        <v>0.36</v>
      </c>
      <c r="L48">
        <f t="shared" si="4"/>
        <v>0.54</v>
      </c>
      <c r="M48" s="150"/>
      <c r="T48" t="s">
        <v>421</v>
      </c>
      <c r="U48" s="239"/>
    </row>
    <row r="49" spans="1:21">
      <c r="A49" t="s">
        <v>212</v>
      </c>
      <c r="B49" s="239">
        <f t="shared" si="7"/>
        <v>60</v>
      </c>
      <c r="C49" s="239">
        <f t="shared" si="8"/>
        <v>40</v>
      </c>
      <c r="D49" s="239">
        <f t="shared" si="9"/>
        <v>6</v>
      </c>
      <c r="E49" s="149" t="s">
        <v>281</v>
      </c>
      <c r="F49" s="150">
        <v>4.46</v>
      </c>
      <c r="G49" s="150">
        <v>0.19500000000000001</v>
      </c>
      <c r="H49" s="150">
        <v>1.2E-2</v>
      </c>
      <c r="I49" s="151">
        <f t="shared" si="1"/>
        <v>0.72</v>
      </c>
      <c r="J49">
        <f t="shared" si="2"/>
        <v>0.48</v>
      </c>
      <c r="K49">
        <f t="shared" si="3"/>
        <v>0.36</v>
      </c>
      <c r="L49">
        <f t="shared" si="4"/>
        <v>0.54</v>
      </c>
      <c r="M49" s="150"/>
      <c r="T49" t="s">
        <v>422</v>
      </c>
      <c r="U49" s="239"/>
    </row>
    <row r="50" spans="1:21">
      <c r="A50" t="s">
        <v>212</v>
      </c>
      <c r="B50" s="239">
        <f t="shared" si="7"/>
        <v>60</v>
      </c>
      <c r="C50" s="239">
        <f t="shared" si="8"/>
        <v>60</v>
      </c>
      <c r="D50" s="239">
        <f t="shared" si="9"/>
        <v>6</v>
      </c>
      <c r="E50" s="149" t="s">
        <v>283</v>
      </c>
      <c r="F50" s="150">
        <v>5.4</v>
      </c>
      <c r="G50" s="150">
        <v>0.23300000000000001</v>
      </c>
      <c r="H50" s="150">
        <v>1.6E-2</v>
      </c>
      <c r="I50" s="151">
        <f t="shared" si="1"/>
        <v>0.96</v>
      </c>
      <c r="J50">
        <f t="shared" si="2"/>
        <v>0.6399999999999999</v>
      </c>
      <c r="K50">
        <f t="shared" si="3"/>
        <v>0.48</v>
      </c>
      <c r="L50">
        <f t="shared" si="4"/>
        <v>0.72</v>
      </c>
      <c r="M50" s="150"/>
      <c r="T50" t="s">
        <v>424</v>
      </c>
      <c r="U50" s="239"/>
    </row>
    <row r="51" spans="1:21">
      <c r="A51" t="s">
        <v>212</v>
      </c>
      <c r="B51" s="239">
        <f t="shared" si="7"/>
        <v>60</v>
      </c>
      <c r="C51" s="239">
        <f t="shared" si="8"/>
        <v>60</v>
      </c>
      <c r="D51" s="239">
        <f t="shared" si="9"/>
        <v>8</v>
      </c>
      <c r="E51" s="149" t="s">
        <v>284</v>
      </c>
      <c r="F51" s="150">
        <v>7.07</v>
      </c>
      <c r="G51" s="150">
        <v>0.23300000000000001</v>
      </c>
      <c r="H51" s="150">
        <v>0.02</v>
      </c>
      <c r="I51" s="151">
        <f t="shared" si="1"/>
        <v>1.2</v>
      </c>
      <c r="J51">
        <f t="shared" si="2"/>
        <v>0.79999999999999993</v>
      </c>
      <c r="K51">
        <f t="shared" si="3"/>
        <v>0.6</v>
      </c>
      <c r="L51">
        <f t="shared" si="4"/>
        <v>0.89999999999999991</v>
      </c>
      <c r="M51" s="150"/>
      <c r="T51" t="s">
        <v>426</v>
      </c>
      <c r="U51" s="239"/>
    </row>
    <row r="52" spans="1:21">
      <c r="A52" t="s">
        <v>212</v>
      </c>
      <c r="B52" s="239">
        <f t="shared" si="7"/>
        <v>60</v>
      </c>
      <c r="C52" s="239">
        <f t="shared" si="8"/>
        <v>60</v>
      </c>
      <c r="D52" s="239">
        <f t="shared" si="9"/>
        <v>10</v>
      </c>
      <c r="E52" s="149" t="s">
        <v>282</v>
      </c>
      <c r="F52" s="150">
        <v>8.67</v>
      </c>
      <c r="G52" s="150">
        <v>0.23300000000000001</v>
      </c>
      <c r="H52" s="150">
        <v>2.4E-2</v>
      </c>
      <c r="I52" s="151">
        <f t="shared" si="1"/>
        <v>1.44</v>
      </c>
      <c r="J52">
        <f t="shared" si="2"/>
        <v>0.96</v>
      </c>
      <c r="K52">
        <f t="shared" si="3"/>
        <v>0.72</v>
      </c>
      <c r="L52">
        <f t="shared" si="4"/>
        <v>1.08</v>
      </c>
      <c r="M52" s="150"/>
      <c r="T52" t="s">
        <v>4003</v>
      </c>
      <c r="U52" s="239"/>
    </row>
    <row r="53" spans="1:21">
      <c r="A53" t="s">
        <v>212</v>
      </c>
      <c r="B53" s="239">
        <f t="shared" si="7"/>
        <v>70</v>
      </c>
      <c r="C53" s="239">
        <f t="shared" si="8"/>
        <v>50</v>
      </c>
      <c r="D53" s="239">
        <f t="shared" si="9"/>
        <v>6</v>
      </c>
      <c r="E53" s="149" t="s">
        <v>285</v>
      </c>
      <c r="F53" s="150">
        <v>5.4</v>
      </c>
      <c r="G53" s="150">
        <v>0.246</v>
      </c>
      <c r="H53" s="150">
        <v>1.6E-2</v>
      </c>
      <c r="I53" s="151">
        <f t="shared" si="1"/>
        <v>0.96</v>
      </c>
      <c r="J53">
        <f t="shared" si="2"/>
        <v>0.6399999999999999</v>
      </c>
      <c r="K53">
        <f t="shared" si="3"/>
        <v>0.48</v>
      </c>
      <c r="L53">
        <f t="shared" si="4"/>
        <v>0.72</v>
      </c>
      <c r="M53" s="150"/>
      <c r="T53" t="s">
        <v>429</v>
      </c>
      <c r="U53" s="239"/>
    </row>
    <row r="54" spans="1:21">
      <c r="A54" t="s">
        <v>212</v>
      </c>
      <c r="B54" s="239">
        <f t="shared" si="7"/>
        <v>70</v>
      </c>
      <c r="C54" s="239">
        <f t="shared" si="8"/>
        <v>50</v>
      </c>
      <c r="D54" s="239">
        <f t="shared" si="9"/>
        <v>7</v>
      </c>
      <c r="E54" s="149" t="s">
        <v>286</v>
      </c>
      <c r="F54" s="150">
        <v>6.24</v>
      </c>
      <c r="G54" s="150">
        <v>0.246</v>
      </c>
      <c r="H54" s="150">
        <v>1.6E-2</v>
      </c>
      <c r="I54" s="151">
        <f t="shared" si="1"/>
        <v>0.96</v>
      </c>
      <c r="J54">
        <f t="shared" si="2"/>
        <v>0.6399999999999999</v>
      </c>
      <c r="K54">
        <f t="shared" si="3"/>
        <v>0.48</v>
      </c>
      <c r="L54">
        <f t="shared" si="4"/>
        <v>0.72</v>
      </c>
      <c r="M54" s="150"/>
      <c r="S54" t="s">
        <v>296</v>
      </c>
      <c r="T54" t="s">
        <v>429</v>
      </c>
      <c r="U54" s="239"/>
    </row>
    <row r="55" spans="1:21">
      <c r="A55" t="s">
        <v>212</v>
      </c>
      <c r="B55" s="239">
        <f t="shared" si="7"/>
        <v>70</v>
      </c>
      <c r="C55" s="239">
        <f t="shared" si="8"/>
        <v>70</v>
      </c>
      <c r="D55" s="239">
        <f t="shared" si="9"/>
        <v>7</v>
      </c>
      <c r="E55" s="149" t="s">
        <v>287</v>
      </c>
      <c r="F55" s="150">
        <v>7.35</v>
      </c>
      <c r="G55" s="150">
        <v>0.27300000000000002</v>
      </c>
      <c r="H55" s="150">
        <v>0.02</v>
      </c>
      <c r="I55" s="151">
        <f t="shared" si="1"/>
        <v>1.2</v>
      </c>
      <c r="J55">
        <f t="shared" si="2"/>
        <v>0.79999999999999993</v>
      </c>
      <c r="K55">
        <f t="shared" si="3"/>
        <v>0.6</v>
      </c>
      <c r="L55">
        <f t="shared" si="4"/>
        <v>0.89999999999999991</v>
      </c>
      <c r="M55" s="150"/>
      <c r="T55" t="s">
        <v>429</v>
      </c>
      <c r="U55" s="239"/>
    </row>
    <row r="56" spans="1:21">
      <c r="A56" t="s">
        <v>212</v>
      </c>
      <c r="B56" s="239">
        <f t="shared" si="7"/>
        <v>70</v>
      </c>
      <c r="C56" s="239">
        <f t="shared" si="8"/>
        <v>70</v>
      </c>
      <c r="D56" s="239">
        <f t="shared" si="9"/>
        <v>9</v>
      </c>
      <c r="E56" s="149" t="s">
        <v>288</v>
      </c>
      <c r="F56" s="150">
        <v>9.2899999999999991</v>
      </c>
      <c r="G56" s="150">
        <v>0.27300000000000002</v>
      </c>
      <c r="H56" s="150">
        <v>2.8000000000000004E-2</v>
      </c>
      <c r="I56" s="151">
        <f t="shared" si="1"/>
        <v>1.6800000000000002</v>
      </c>
      <c r="J56">
        <f t="shared" si="2"/>
        <v>1.1200000000000001</v>
      </c>
      <c r="K56">
        <f t="shared" si="3"/>
        <v>0.84000000000000008</v>
      </c>
      <c r="L56">
        <f t="shared" si="4"/>
        <v>1.2600000000000002</v>
      </c>
      <c r="M56" s="150"/>
      <c r="T56" t="s">
        <v>4004</v>
      </c>
      <c r="U56" s="239"/>
    </row>
    <row r="57" spans="1:21">
      <c r="A57" t="s">
        <v>212</v>
      </c>
      <c r="B57" s="239">
        <f t="shared" si="7"/>
        <v>80</v>
      </c>
      <c r="C57" s="239">
        <f t="shared" si="8"/>
        <v>50</v>
      </c>
      <c r="D57" s="239">
        <f t="shared" si="9"/>
        <v>7</v>
      </c>
      <c r="E57" s="149" t="s">
        <v>289</v>
      </c>
      <c r="F57" s="150">
        <v>6.79</v>
      </c>
      <c r="G57" s="150">
        <v>0.254</v>
      </c>
      <c r="H57" s="150">
        <v>0.02</v>
      </c>
      <c r="I57" s="151">
        <f t="shared" si="1"/>
        <v>1.2</v>
      </c>
      <c r="J57">
        <f t="shared" si="2"/>
        <v>0.79999999999999993</v>
      </c>
      <c r="K57">
        <f t="shared" si="3"/>
        <v>0.6</v>
      </c>
      <c r="L57">
        <f t="shared" si="4"/>
        <v>0.89999999999999991</v>
      </c>
      <c r="M57" s="150"/>
      <c r="T57" t="s">
        <v>4005</v>
      </c>
      <c r="U57" s="239"/>
    </row>
    <row r="58" spans="1:21">
      <c r="A58" t="s">
        <v>212</v>
      </c>
      <c r="B58" s="239">
        <f t="shared" ref="B58:B79" si="10">SPLITME($E58,0,"*","Corn ")</f>
        <v>80</v>
      </c>
      <c r="C58" s="239">
        <f t="shared" ref="C58:C79" si="11">SPLITME($E58,1,"*","Corn ")</f>
        <v>60</v>
      </c>
      <c r="D58" s="239">
        <f t="shared" ref="D58:D79" si="12">SPLITME($E58,2,"*","Corn ")</f>
        <v>7</v>
      </c>
      <c r="E58" s="149" t="s">
        <v>290</v>
      </c>
      <c r="F58" s="150">
        <v>7.35</v>
      </c>
      <c r="G58" s="150">
        <v>0.28699999999999998</v>
      </c>
      <c r="H58" s="150">
        <v>0.02</v>
      </c>
      <c r="I58" s="151">
        <f t="shared" si="1"/>
        <v>1.2</v>
      </c>
      <c r="J58">
        <f t="shared" si="2"/>
        <v>0.79999999999999993</v>
      </c>
      <c r="K58">
        <f t="shared" si="3"/>
        <v>0.6</v>
      </c>
      <c r="L58">
        <f t="shared" si="4"/>
        <v>0.89999999999999991</v>
      </c>
      <c r="M58" s="150"/>
      <c r="T58" t="s">
        <v>4007</v>
      </c>
      <c r="U58" s="239"/>
    </row>
    <row r="59" spans="1:21">
      <c r="A59" t="s">
        <v>212</v>
      </c>
      <c r="B59" s="239">
        <f t="shared" si="10"/>
        <v>80</v>
      </c>
      <c r="C59" s="239">
        <f t="shared" si="11"/>
        <v>80</v>
      </c>
      <c r="D59" s="239">
        <f t="shared" si="12"/>
        <v>8</v>
      </c>
      <c r="E59" s="149" t="s">
        <v>293</v>
      </c>
      <c r="F59" s="150">
        <v>9.6</v>
      </c>
      <c r="G59" s="150">
        <v>0.312</v>
      </c>
      <c r="H59" s="150">
        <v>3.2000000000000001E-2</v>
      </c>
      <c r="I59" s="151">
        <f t="shared" si="1"/>
        <v>1.92</v>
      </c>
      <c r="J59">
        <f t="shared" si="2"/>
        <v>1.2799999999999998</v>
      </c>
      <c r="K59">
        <f t="shared" si="3"/>
        <v>0.96</v>
      </c>
      <c r="L59">
        <f t="shared" si="4"/>
        <v>1.44</v>
      </c>
      <c r="M59" s="150"/>
      <c r="T59" t="s">
        <v>4008</v>
      </c>
      <c r="U59" s="239"/>
    </row>
    <row r="60" spans="1:21">
      <c r="A60" t="s">
        <v>212</v>
      </c>
      <c r="B60" s="239">
        <f t="shared" si="10"/>
        <v>80</v>
      </c>
      <c r="C60" s="239">
        <f t="shared" si="11"/>
        <v>80</v>
      </c>
      <c r="D60" s="239">
        <f t="shared" si="12"/>
        <v>10</v>
      </c>
      <c r="E60" s="149" t="s">
        <v>291</v>
      </c>
      <c r="F60" s="150">
        <v>11.83</v>
      </c>
      <c r="G60" s="150">
        <v>0.312</v>
      </c>
      <c r="H60" s="150">
        <v>3.2000000000000001E-2</v>
      </c>
      <c r="I60" s="151">
        <f t="shared" si="1"/>
        <v>1.92</v>
      </c>
      <c r="J60">
        <f t="shared" si="2"/>
        <v>1.2799999999999998</v>
      </c>
      <c r="K60">
        <f t="shared" si="3"/>
        <v>0.96</v>
      </c>
      <c r="L60">
        <f t="shared" si="4"/>
        <v>1.44</v>
      </c>
      <c r="M60" s="150"/>
      <c r="T60" t="s">
        <v>790</v>
      </c>
      <c r="U60" s="239"/>
    </row>
    <row r="61" spans="1:21">
      <c r="A61" t="s">
        <v>212</v>
      </c>
      <c r="B61" s="239">
        <f t="shared" si="10"/>
        <v>80</v>
      </c>
      <c r="C61" s="239">
        <f t="shared" si="11"/>
        <v>80</v>
      </c>
      <c r="D61" s="239">
        <f t="shared" si="12"/>
        <v>12</v>
      </c>
      <c r="E61" s="149" t="s">
        <v>292</v>
      </c>
      <c r="F61" s="150">
        <v>14</v>
      </c>
      <c r="G61" s="150">
        <v>0.312</v>
      </c>
      <c r="H61" s="150">
        <v>0.04</v>
      </c>
      <c r="I61" s="151">
        <f t="shared" si="1"/>
        <v>2.4</v>
      </c>
      <c r="J61">
        <f t="shared" si="2"/>
        <v>1.5999999999999999</v>
      </c>
      <c r="K61">
        <f t="shared" si="3"/>
        <v>1.2</v>
      </c>
      <c r="L61">
        <f t="shared" si="4"/>
        <v>1.7999999999999998</v>
      </c>
      <c r="M61" s="150"/>
      <c r="U61" s="239"/>
    </row>
    <row r="62" spans="1:21">
      <c r="A62" t="s">
        <v>212</v>
      </c>
      <c r="B62" s="239">
        <f t="shared" si="10"/>
        <v>90</v>
      </c>
      <c r="C62" s="239">
        <f t="shared" si="11"/>
        <v>70</v>
      </c>
      <c r="D62" s="239">
        <f t="shared" si="12"/>
        <v>8</v>
      </c>
      <c r="E62" s="149" t="s">
        <v>294</v>
      </c>
      <c r="F62" s="150">
        <v>9.6</v>
      </c>
      <c r="G62" s="150">
        <v>0.313</v>
      </c>
      <c r="H62" s="150">
        <v>2.8000000000000004E-2</v>
      </c>
      <c r="I62" s="151">
        <f t="shared" si="1"/>
        <v>1.6800000000000002</v>
      </c>
      <c r="J62">
        <f t="shared" si="2"/>
        <v>1.1200000000000001</v>
      </c>
      <c r="K62">
        <f t="shared" si="3"/>
        <v>0.84000000000000008</v>
      </c>
      <c r="L62">
        <f t="shared" si="4"/>
        <v>1.2600000000000002</v>
      </c>
      <c r="M62" s="150"/>
      <c r="U62" s="239"/>
    </row>
    <row r="63" spans="1:21">
      <c r="A63" t="s">
        <v>212</v>
      </c>
      <c r="B63" s="239">
        <f t="shared" si="10"/>
        <v>90</v>
      </c>
      <c r="C63" s="239">
        <f t="shared" si="11"/>
        <v>90</v>
      </c>
      <c r="D63" s="239">
        <f t="shared" si="12"/>
        <v>9</v>
      </c>
      <c r="E63" s="149" t="s">
        <v>296</v>
      </c>
      <c r="F63" s="150">
        <v>12.15</v>
      </c>
      <c r="G63" s="150">
        <v>0.35099999999999998</v>
      </c>
      <c r="H63" s="150">
        <v>3.5999999999999997E-2</v>
      </c>
      <c r="I63" s="151">
        <f t="shared" si="1"/>
        <v>2.1599999999999997</v>
      </c>
      <c r="J63">
        <f t="shared" si="2"/>
        <v>1.4399999999999997</v>
      </c>
      <c r="K63">
        <f t="shared" si="3"/>
        <v>1.0799999999999998</v>
      </c>
      <c r="L63">
        <f t="shared" si="4"/>
        <v>1.6199999999999997</v>
      </c>
      <c r="M63" s="150"/>
      <c r="U63" s="239"/>
    </row>
    <row r="64" spans="1:21">
      <c r="A64" t="s">
        <v>212</v>
      </c>
      <c r="B64" s="239">
        <f t="shared" si="10"/>
        <v>90</v>
      </c>
      <c r="C64" s="239">
        <f t="shared" si="11"/>
        <v>90</v>
      </c>
      <c r="D64" s="239">
        <f t="shared" si="12"/>
        <v>11</v>
      </c>
      <c r="E64" s="149" t="s">
        <v>295</v>
      </c>
      <c r="F64" s="150">
        <v>14.66</v>
      </c>
      <c r="G64" s="150">
        <v>0.35099999999999998</v>
      </c>
      <c r="H64" s="150">
        <v>0.04</v>
      </c>
      <c r="I64" s="151">
        <f t="shared" si="1"/>
        <v>2.4</v>
      </c>
      <c r="J64">
        <f t="shared" si="2"/>
        <v>1.5999999999999999</v>
      </c>
      <c r="K64">
        <f t="shared" si="3"/>
        <v>1.2</v>
      </c>
      <c r="L64">
        <f t="shared" si="4"/>
        <v>1.7999999999999998</v>
      </c>
      <c r="M64" s="150"/>
      <c r="U64" s="239"/>
    </row>
    <row r="65" spans="1:21">
      <c r="A65" t="s">
        <v>212</v>
      </c>
      <c r="B65" s="239">
        <f t="shared" si="10"/>
        <v>100</v>
      </c>
      <c r="C65" s="239">
        <f t="shared" si="11"/>
        <v>80</v>
      </c>
      <c r="D65" s="239">
        <f t="shared" si="12"/>
        <v>8</v>
      </c>
      <c r="E65" s="149" t="s">
        <v>213</v>
      </c>
      <c r="F65" s="150">
        <v>9.0299999999999994</v>
      </c>
      <c r="G65" s="150">
        <v>0.35099999999999998</v>
      </c>
      <c r="H65" s="150">
        <v>2.4E-2</v>
      </c>
      <c r="I65" s="151">
        <f t="shared" ref="I65:I128" si="13">H65*60</f>
        <v>1.44</v>
      </c>
      <c r="J65">
        <f t="shared" ref="J65:J128" si="14">40/60*I65</f>
        <v>0.96</v>
      </c>
      <c r="K65">
        <f t="shared" ref="K65:K128" si="15">(30/60*I65)</f>
        <v>0.72</v>
      </c>
      <c r="L65">
        <f t="shared" ref="L65:L128" si="16">45/60*I65</f>
        <v>1.08</v>
      </c>
      <c r="M65" s="150"/>
      <c r="U65" s="239"/>
    </row>
    <row r="66" spans="1:21">
      <c r="A66" t="s">
        <v>212</v>
      </c>
      <c r="B66" s="239">
        <f t="shared" si="10"/>
        <v>100</v>
      </c>
      <c r="C66" s="239">
        <f t="shared" si="11"/>
        <v>80</v>
      </c>
      <c r="D66" s="239">
        <f t="shared" si="12"/>
        <v>9</v>
      </c>
      <c r="E66" s="149" t="s">
        <v>216</v>
      </c>
      <c r="F66" s="150">
        <v>12.15</v>
      </c>
      <c r="G66" s="150">
        <v>0.35099999999999998</v>
      </c>
      <c r="H66" s="150">
        <v>3.5999999999999997E-2</v>
      </c>
      <c r="I66" s="151">
        <f t="shared" si="13"/>
        <v>2.1599999999999997</v>
      </c>
      <c r="J66">
        <f t="shared" si="14"/>
        <v>1.4399999999999997</v>
      </c>
      <c r="K66">
        <f t="shared" si="15"/>
        <v>1.0799999999999998</v>
      </c>
      <c r="L66">
        <f t="shared" si="16"/>
        <v>1.6199999999999997</v>
      </c>
      <c r="M66" s="150"/>
      <c r="U66" s="239"/>
    </row>
    <row r="67" spans="1:21">
      <c r="A67" t="s">
        <v>212</v>
      </c>
      <c r="B67" s="239">
        <f t="shared" si="10"/>
        <v>100</v>
      </c>
      <c r="C67" s="239">
        <f t="shared" si="11"/>
        <v>100</v>
      </c>
      <c r="D67" s="239">
        <f t="shared" si="12"/>
        <v>10</v>
      </c>
      <c r="E67" s="149" t="s">
        <v>207</v>
      </c>
      <c r="F67" s="150">
        <v>15</v>
      </c>
      <c r="G67" s="150">
        <v>0.39</v>
      </c>
      <c r="H67" s="150">
        <v>4.3999999999999997E-2</v>
      </c>
      <c r="I67" s="151">
        <f t="shared" si="13"/>
        <v>2.6399999999999997</v>
      </c>
      <c r="J67">
        <f t="shared" si="14"/>
        <v>1.7599999999999998</v>
      </c>
      <c r="K67">
        <f t="shared" si="15"/>
        <v>1.3199999999999998</v>
      </c>
      <c r="L67">
        <f t="shared" si="16"/>
        <v>1.9799999999999998</v>
      </c>
      <c r="M67" s="150"/>
      <c r="U67" s="239"/>
    </row>
    <row r="68" spans="1:21">
      <c r="A68" t="s">
        <v>212</v>
      </c>
      <c r="B68" s="239">
        <f t="shared" si="10"/>
        <v>100</v>
      </c>
      <c r="C68" s="239">
        <f t="shared" si="11"/>
        <v>100</v>
      </c>
      <c r="D68" s="239">
        <f t="shared" si="12"/>
        <v>12</v>
      </c>
      <c r="E68" s="149" t="s">
        <v>210</v>
      </c>
      <c r="F68" s="150">
        <v>17.8</v>
      </c>
      <c r="G68" s="150">
        <v>0.39</v>
      </c>
      <c r="H68" s="150">
        <v>4.8000000000000001E-2</v>
      </c>
      <c r="I68" s="151">
        <f t="shared" si="13"/>
        <v>2.88</v>
      </c>
      <c r="J68">
        <f t="shared" si="14"/>
        <v>1.92</v>
      </c>
      <c r="K68">
        <f t="shared" si="15"/>
        <v>1.44</v>
      </c>
      <c r="L68">
        <f t="shared" si="16"/>
        <v>2.16</v>
      </c>
      <c r="M68" s="150"/>
      <c r="U68" s="239"/>
    </row>
    <row r="69" spans="1:21">
      <c r="A69" t="s">
        <v>212</v>
      </c>
      <c r="B69" s="239">
        <f t="shared" si="10"/>
        <v>120</v>
      </c>
      <c r="C69" s="239">
        <f t="shared" si="11"/>
        <v>80</v>
      </c>
      <c r="D69" s="239">
        <f t="shared" si="12"/>
        <v>10</v>
      </c>
      <c r="E69" s="149" t="s">
        <v>225</v>
      </c>
      <c r="F69" s="150">
        <v>15</v>
      </c>
      <c r="G69" s="150">
        <v>0.39100000000000001</v>
      </c>
      <c r="H69" s="150">
        <v>4.3999999999999997E-2</v>
      </c>
      <c r="I69" s="151">
        <f t="shared" si="13"/>
        <v>2.6399999999999997</v>
      </c>
      <c r="J69">
        <f t="shared" si="14"/>
        <v>1.7599999999999998</v>
      </c>
      <c r="K69">
        <f t="shared" si="15"/>
        <v>1.3199999999999998</v>
      </c>
      <c r="L69">
        <f t="shared" si="16"/>
        <v>1.9799999999999998</v>
      </c>
      <c r="M69" s="150"/>
      <c r="U69" s="239"/>
    </row>
    <row r="70" spans="1:21">
      <c r="A70" t="s">
        <v>212</v>
      </c>
      <c r="B70" s="239">
        <f t="shared" si="10"/>
        <v>120</v>
      </c>
      <c r="C70" s="239">
        <f t="shared" si="11"/>
        <v>120</v>
      </c>
      <c r="D70" s="239">
        <f t="shared" si="12"/>
        <v>12</v>
      </c>
      <c r="E70" s="149" t="s">
        <v>219</v>
      </c>
      <c r="F70" s="150">
        <v>21.6</v>
      </c>
      <c r="G70" s="150">
        <v>0.46899999999999997</v>
      </c>
      <c r="H70" s="150">
        <v>0.06</v>
      </c>
      <c r="I70" s="151">
        <f t="shared" si="13"/>
        <v>3.5999999999999996</v>
      </c>
      <c r="J70">
        <f t="shared" si="14"/>
        <v>2.3999999999999995</v>
      </c>
      <c r="K70">
        <f t="shared" si="15"/>
        <v>1.7999999999999998</v>
      </c>
      <c r="L70">
        <f t="shared" si="16"/>
        <v>2.6999999999999997</v>
      </c>
      <c r="M70" s="150"/>
      <c r="U70" s="239"/>
    </row>
    <row r="71" spans="1:21">
      <c r="A71" t="s">
        <v>212</v>
      </c>
      <c r="B71" s="239">
        <f t="shared" si="10"/>
        <v>120</v>
      </c>
      <c r="C71" s="239">
        <f t="shared" si="11"/>
        <v>120</v>
      </c>
      <c r="D71" s="239">
        <f t="shared" si="12"/>
        <v>15</v>
      </c>
      <c r="E71" s="149" t="s">
        <v>222</v>
      </c>
      <c r="F71" s="150">
        <v>26.61</v>
      </c>
      <c r="G71" s="150">
        <v>0.46899999999999997</v>
      </c>
      <c r="H71" s="150">
        <v>7.5999999999999998E-2</v>
      </c>
      <c r="I71" s="151">
        <f t="shared" si="13"/>
        <v>4.5599999999999996</v>
      </c>
      <c r="J71">
        <f t="shared" si="14"/>
        <v>3.0399999999999996</v>
      </c>
      <c r="K71">
        <f t="shared" si="15"/>
        <v>2.2799999999999998</v>
      </c>
      <c r="L71">
        <f t="shared" si="16"/>
        <v>3.42</v>
      </c>
      <c r="M71" s="150"/>
      <c r="U71" s="239"/>
    </row>
    <row r="72" spans="1:21">
      <c r="A72" t="s">
        <v>212</v>
      </c>
      <c r="B72" s="239">
        <f t="shared" si="10"/>
        <v>150</v>
      </c>
      <c r="C72" s="239">
        <f t="shared" si="11"/>
        <v>90</v>
      </c>
      <c r="D72" s="239">
        <f t="shared" si="12"/>
        <v>11</v>
      </c>
      <c r="E72" s="149" t="s">
        <v>236</v>
      </c>
      <c r="F72" s="150">
        <v>19.87</v>
      </c>
      <c r="G72" s="150">
        <v>0.46899999999999997</v>
      </c>
      <c r="H72" s="150">
        <v>5.6000000000000008E-2</v>
      </c>
      <c r="I72" s="151">
        <f t="shared" si="13"/>
        <v>3.3600000000000003</v>
      </c>
      <c r="J72">
        <f t="shared" si="14"/>
        <v>2.2400000000000002</v>
      </c>
      <c r="K72">
        <f t="shared" si="15"/>
        <v>1.6800000000000002</v>
      </c>
      <c r="L72">
        <f t="shared" si="16"/>
        <v>2.5200000000000005</v>
      </c>
      <c r="M72" s="150"/>
      <c r="U72" s="239"/>
    </row>
    <row r="73" spans="1:21">
      <c r="A73" t="s">
        <v>212</v>
      </c>
      <c r="B73" s="239">
        <f t="shared" si="10"/>
        <v>150</v>
      </c>
      <c r="C73" s="239">
        <f t="shared" si="11"/>
        <v>100</v>
      </c>
      <c r="D73" s="239">
        <f t="shared" si="12"/>
        <v>10</v>
      </c>
      <c r="E73" s="149" t="s">
        <v>228</v>
      </c>
      <c r="F73" s="150">
        <v>19</v>
      </c>
      <c r="G73" s="150">
        <v>0.39</v>
      </c>
      <c r="H73" s="150">
        <v>4.8000000000000001E-2</v>
      </c>
      <c r="I73" s="151">
        <f t="shared" si="13"/>
        <v>2.88</v>
      </c>
      <c r="J73">
        <f t="shared" si="14"/>
        <v>1.92</v>
      </c>
      <c r="K73">
        <f t="shared" si="15"/>
        <v>1.44</v>
      </c>
      <c r="L73">
        <f t="shared" si="16"/>
        <v>2.16</v>
      </c>
      <c r="M73" s="150"/>
      <c r="U73" s="239"/>
    </row>
    <row r="74" spans="1:21">
      <c r="A74" t="s">
        <v>212</v>
      </c>
      <c r="B74" s="239">
        <f t="shared" si="10"/>
        <v>150</v>
      </c>
      <c r="C74" s="239">
        <f t="shared" si="11"/>
        <v>150</v>
      </c>
      <c r="D74" s="239">
        <f t="shared" si="12"/>
        <v>15</v>
      </c>
      <c r="E74" s="149" t="s">
        <v>231</v>
      </c>
      <c r="F74" s="150">
        <v>33.75</v>
      </c>
      <c r="G74" s="150">
        <v>0.58699999999999997</v>
      </c>
      <c r="H74" s="150">
        <v>9.6000000000000002E-2</v>
      </c>
      <c r="I74" s="151">
        <f t="shared" si="13"/>
        <v>5.76</v>
      </c>
      <c r="J74">
        <f t="shared" si="14"/>
        <v>3.84</v>
      </c>
      <c r="K74">
        <f t="shared" si="15"/>
        <v>2.88</v>
      </c>
      <c r="L74">
        <f t="shared" si="16"/>
        <v>4.32</v>
      </c>
      <c r="M74" s="150"/>
      <c r="U74" s="239"/>
    </row>
    <row r="75" spans="1:21">
      <c r="A75" t="s">
        <v>212</v>
      </c>
      <c r="B75" s="239">
        <f t="shared" si="10"/>
        <v>150</v>
      </c>
      <c r="C75" s="239">
        <f t="shared" si="11"/>
        <v>150</v>
      </c>
      <c r="D75" s="239">
        <f t="shared" si="12"/>
        <v>18</v>
      </c>
      <c r="E75" s="149" t="s">
        <v>234</v>
      </c>
      <c r="F75" s="150">
        <v>40.03</v>
      </c>
      <c r="G75" s="150">
        <v>0.58699999999999997</v>
      </c>
      <c r="H75" s="150">
        <v>0.11200000000000002</v>
      </c>
      <c r="I75" s="151">
        <f t="shared" si="13"/>
        <v>6.7200000000000006</v>
      </c>
      <c r="J75">
        <f t="shared" si="14"/>
        <v>4.4800000000000004</v>
      </c>
      <c r="K75">
        <f t="shared" si="15"/>
        <v>3.3600000000000003</v>
      </c>
      <c r="L75">
        <f t="shared" si="16"/>
        <v>5.0400000000000009</v>
      </c>
      <c r="M75" s="150"/>
      <c r="U75" s="239"/>
    </row>
    <row r="76" spans="1:21">
      <c r="A76" t="s">
        <v>212</v>
      </c>
      <c r="B76" s="239">
        <f t="shared" si="10"/>
        <v>180</v>
      </c>
      <c r="C76" s="239">
        <f t="shared" si="11"/>
        <v>180</v>
      </c>
      <c r="D76" s="239">
        <f t="shared" si="12"/>
        <v>18</v>
      </c>
      <c r="E76" s="149" t="s">
        <v>242</v>
      </c>
      <c r="F76" s="150">
        <v>48.6</v>
      </c>
      <c r="G76" s="150">
        <v>0.70499999999999996</v>
      </c>
      <c r="H76" s="150">
        <v>0.13600000000000001</v>
      </c>
      <c r="I76" s="151">
        <f t="shared" si="13"/>
        <v>8.16</v>
      </c>
      <c r="J76">
        <f t="shared" si="14"/>
        <v>5.4399999999999995</v>
      </c>
      <c r="K76">
        <f t="shared" si="15"/>
        <v>4.08</v>
      </c>
      <c r="L76">
        <f t="shared" si="16"/>
        <v>6.12</v>
      </c>
      <c r="M76" s="150"/>
      <c r="U76" s="239"/>
    </row>
    <row r="77" spans="1:21">
      <c r="A77" t="s">
        <v>212</v>
      </c>
      <c r="B77" s="239">
        <f t="shared" si="10"/>
        <v>200</v>
      </c>
      <c r="C77" s="239">
        <f t="shared" si="11"/>
        <v>100</v>
      </c>
      <c r="D77" s="239">
        <f t="shared" si="12"/>
        <v>14</v>
      </c>
      <c r="E77" s="149" t="s">
        <v>246</v>
      </c>
      <c r="F77" s="150">
        <v>31.6</v>
      </c>
      <c r="G77" s="150">
        <v>0.6</v>
      </c>
      <c r="H77" s="150">
        <v>8.7999999999999995E-2</v>
      </c>
      <c r="I77" s="151">
        <f t="shared" si="13"/>
        <v>5.2799999999999994</v>
      </c>
      <c r="J77">
        <f t="shared" si="14"/>
        <v>3.5199999999999996</v>
      </c>
      <c r="K77">
        <f t="shared" si="15"/>
        <v>2.6399999999999997</v>
      </c>
      <c r="L77">
        <f t="shared" si="16"/>
        <v>3.9599999999999995</v>
      </c>
      <c r="M77" s="150"/>
      <c r="U77" s="239"/>
    </row>
    <row r="78" spans="1:21">
      <c r="A78" t="s">
        <v>212</v>
      </c>
      <c r="B78" s="239">
        <f t="shared" si="10"/>
        <v>200</v>
      </c>
      <c r="C78" s="239">
        <f t="shared" si="11"/>
        <v>200</v>
      </c>
      <c r="D78" s="239">
        <f t="shared" si="12"/>
        <v>18</v>
      </c>
      <c r="E78" s="149" t="s">
        <v>248</v>
      </c>
      <c r="F78" s="150">
        <v>53.9</v>
      </c>
      <c r="G78" s="150">
        <v>0.78500000000000003</v>
      </c>
      <c r="H78" s="150">
        <v>0.152</v>
      </c>
      <c r="I78" s="151">
        <f t="shared" si="13"/>
        <v>9.1199999999999992</v>
      </c>
      <c r="J78">
        <f t="shared" si="14"/>
        <v>6.0799999999999992</v>
      </c>
      <c r="K78">
        <f t="shared" si="15"/>
        <v>4.5599999999999996</v>
      </c>
      <c r="L78">
        <f t="shared" si="16"/>
        <v>6.84</v>
      </c>
      <c r="M78" s="150"/>
      <c r="U78" s="239"/>
    </row>
    <row r="79" spans="1:21">
      <c r="A79" t="s">
        <v>212</v>
      </c>
      <c r="B79" s="239">
        <f t="shared" si="10"/>
        <v>200</v>
      </c>
      <c r="C79" s="239">
        <f t="shared" si="11"/>
        <v>200</v>
      </c>
      <c r="D79" s="239">
        <f t="shared" si="12"/>
        <v>20</v>
      </c>
      <c r="E79" s="149" t="s">
        <v>250</v>
      </c>
      <c r="F79" s="150">
        <v>59.9</v>
      </c>
      <c r="G79" s="150">
        <v>0.78500000000000003</v>
      </c>
      <c r="H79" s="150">
        <v>0.16799999999999998</v>
      </c>
      <c r="I79" s="151">
        <f t="shared" si="13"/>
        <v>10.079999999999998</v>
      </c>
      <c r="J79">
        <f t="shared" si="14"/>
        <v>6.7199999999999989</v>
      </c>
      <c r="K79">
        <f t="shared" si="15"/>
        <v>5.0399999999999991</v>
      </c>
      <c r="L79">
        <f t="shared" si="16"/>
        <v>7.5599999999999987</v>
      </c>
      <c r="M79" s="150"/>
      <c r="U79" s="239"/>
    </row>
    <row r="80" spans="1:21">
      <c r="A80" t="s">
        <v>215</v>
      </c>
      <c r="B80" s="239">
        <f t="shared" ref="B80:B103" si="17">SPLITME($E80,0,"*","HEA")</f>
        <v>100</v>
      </c>
      <c r="E80" s="149" t="s">
        <v>297</v>
      </c>
      <c r="F80" s="150">
        <v>16.7</v>
      </c>
      <c r="G80" s="150">
        <v>0.56200000000000006</v>
      </c>
      <c r="H80" s="150">
        <v>4.8000000000000001E-2</v>
      </c>
      <c r="I80" s="151">
        <f t="shared" si="13"/>
        <v>2.88</v>
      </c>
      <c r="J80">
        <f t="shared" si="14"/>
        <v>1.92</v>
      </c>
      <c r="K80">
        <f t="shared" si="15"/>
        <v>1.44</v>
      </c>
      <c r="L80">
        <f t="shared" si="16"/>
        <v>2.16</v>
      </c>
      <c r="M80" s="150"/>
      <c r="U80" s="239"/>
    </row>
    <row r="81" spans="1:21">
      <c r="A81" t="s">
        <v>215</v>
      </c>
      <c r="B81" s="239">
        <f t="shared" si="17"/>
        <v>120</v>
      </c>
      <c r="E81" s="149" t="s">
        <v>299</v>
      </c>
      <c r="F81" s="150">
        <v>19.899999999999999</v>
      </c>
      <c r="G81" s="150">
        <v>0.67700000000000005</v>
      </c>
      <c r="H81" s="150">
        <v>5.6000000000000008E-2</v>
      </c>
      <c r="I81" s="151">
        <f t="shared" si="13"/>
        <v>3.3600000000000003</v>
      </c>
      <c r="J81">
        <f t="shared" si="14"/>
        <v>2.2400000000000002</v>
      </c>
      <c r="K81">
        <f t="shared" si="15"/>
        <v>1.6800000000000002</v>
      </c>
      <c r="L81">
        <f t="shared" si="16"/>
        <v>2.5200000000000005</v>
      </c>
      <c r="M81" s="150"/>
      <c r="U81" s="239"/>
    </row>
    <row r="82" spans="1:21">
      <c r="A82" t="s">
        <v>215</v>
      </c>
      <c r="B82" s="239">
        <f t="shared" si="17"/>
        <v>140</v>
      </c>
      <c r="E82" s="149" t="s">
        <v>300</v>
      </c>
      <c r="F82" s="150">
        <v>24.7</v>
      </c>
      <c r="G82" s="150">
        <v>0.79400000000000004</v>
      </c>
      <c r="H82" s="150">
        <v>6.8000000000000005E-2</v>
      </c>
      <c r="I82" s="151">
        <f t="shared" si="13"/>
        <v>4.08</v>
      </c>
      <c r="J82">
        <f t="shared" si="14"/>
        <v>2.7199999999999998</v>
      </c>
      <c r="K82">
        <f t="shared" si="15"/>
        <v>2.04</v>
      </c>
      <c r="L82">
        <f t="shared" si="16"/>
        <v>3.06</v>
      </c>
      <c r="M82" s="150"/>
      <c r="U82" s="239"/>
    </row>
    <row r="83" spans="1:21">
      <c r="A83" t="s">
        <v>215</v>
      </c>
      <c r="B83" s="239">
        <f t="shared" si="17"/>
        <v>160</v>
      </c>
      <c r="E83" s="149" t="s">
        <v>301</v>
      </c>
      <c r="F83" s="150">
        <v>30.4</v>
      </c>
      <c r="G83" s="150">
        <v>0.89600000000000002</v>
      </c>
      <c r="H83" s="150">
        <v>8.3999999999999991E-2</v>
      </c>
      <c r="I83" s="151">
        <f t="shared" si="13"/>
        <v>5.0399999999999991</v>
      </c>
      <c r="J83">
        <f t="shared" si="14"/>
        <v>3.3599999999999994</v>
      </c>
      <c r="K83">
        <f t="shared" si="15"/>
        <v>2.5199999999999996</v>
      </c>
      <c r="L83">
        <f t="shared" si="16"/>
        <v>3.7799999999999994</v>
      </c>
      <c r="M83" s="150"/>
      <c r="U83" s="239"/>
    </row>
    <row r="84" spans="1:21">
      <c r="A84" t="s">
        <v>215</v>
      </c>
      <c r="B84" s="239">
        <f t="shared" si="17"/>
        <v>180</v>
      </c>
      <c r="E84" s="149" t="s">
        <v>302</v>
      </c>
      <c r="F84" s="150">
        <v>35.5</v>
      </c>
      <c r="G84" s="150">
        <v>1.02</v>
      </c>
      <c r="H84" s="150">
        <v>0.1</v>
      </c>
      <c r="I84" s="151">
        <f t="shared" si="13"/>
        <v>6</v>
      </c>
      <c r="J84">
        <f t="shared" si="14"/>
        <v>4</v>
      </c>
      <c r="K84">
        <f t="shared" si="15"/>
        <v>3</v>
      </c>
      <c r="L84">
        <f t="shared" si="16"/>
        <v>4.5</v>
      </c>
      <c r="M84" s="150"/>
      <c r="U84" s="239"/>
    </row>
    <row r="85" spans="1:21">
      <c r="A85" t="s">
        <v>215</v>
      </c>
      <c r="B85" s="239">
        <f t="shared" si="17"/>
        <v>200</v>
      </c>
      <c r="E85" s="149" t="s">
        <v>303</v>
      </c>
      <c r="F85" s="150">
        <v>42.3</v>
      </c>
      <c r="G85" s="150">
        <v>1.1399999999999999</v>
      </c>
      <c r="H85" s="150">
        <v>0.12</v>
      </c>
      <c r="I85" s="151">
        <f t="shared" si="13"/>
        <v>7.1999999999999993</v>
      </c>
      <c r="J85">
        <f t="shared" si="14"/>
        <v>4.7999999999999989</v>
      </c>
      <c r="K85">
        <f t="shared" si="15"/>
        <v>3.5999999999999996</v>
      </c>
      <c r="L85">
        <f t="shared" si="16"/>
        <v>5.3999999999999995</v>
      </c>
      <c r="M85" s="150"/>
      <c r="U85" s="239"/>
    </row>
    <row r="86" spans="1:21">
      <c r="A86" t="s">
        <v>215</v>
      </c>
      <c r="B86" s="239">
        <f t="shared" si="17"/>
        <v>220</v>
      </c>
      <c r="E86" s="149" t="s">
        <v>304</v>
      </c>
      <c r="F86" s="150">
        <v>50.5</v>
      </c>
      <c r="G86" s="150">
        <v>1.26</v>
      </c>
      <c r="H86" s="150">
        <v>0.14000000000000001</v>
      </c>
      <c r="I86" s="151">
        <f t="shared" si="13"/>
        <v>8.4</v>
      </c>
      <c r="J86">
        <f t="shared" si="14"/>
        <v>5.6</v>
      </c>
      <c r="K86">
        <f t="shared" si="15"/>
        <v>4.2</v>
      </c>
      <c r="L86">
        <f t="shared" si="16"/>
        <v>6.3000000000000007</v>
      </c>
      <c r="M86" s="150"/>
      <c r="U86" s="239"/>
    </row>
    <row r="87" spans="1:21">
      <c r="A87" t="s">
        <v>215</v>
      </c>
      <c r="B87" s="239">
        <f t="shared" si="17"/>
        <v>240</v>
      </c>
      <c r="E87" s="149" t="s">
        <v>305</v>
      </c>
      <c r="F87" s="150">
        <v>60.3</v>
      </c>
      <c r="G87" s="150">
        <v>1.37</v>
      </c>
      <c r="H87" s="150">
        <v>0.16799999999999998</v>
      </c>
      <c r="I87" s="151">
        <f t="shared" si="13"/>
        <v>10.079999999999998</v>
      </c>
      <c r="J87">
        <f t="shared" si="14"/>
        <v>6.7199999999999989</v>
      </c>
      <c r="K87">
        <f t="shared" si="15"/>
        <v>5.0399999999999991</v>
      </c>
      <c r="L87">
        <f t="shared" si="16"/>
        <v>7.5599999999999987</v>
      </c>
      <c r="M87" s="150"/>
      <c r="U87" s="239"/>
    </row>
    <row r="88" spans="1:21">
      <c r="A88" t="s">
        <v>215</v>
      </c>
      <c r="B88" s="239">
        <f t="shared" si="17"/>
        <v>260</v>
      </c>
      <c r="E88" s="149" t="s">
        <v>306</v>
      </c>
      <c r="F88" s="150">
        <v>68.2</v>
      </c>
      <c r="G88" s="150">
        <v>1.48</v>
      </c>
      <c r="H88" s="150">
        <v>0.192</v>
      </c>
      <c r="I88" s="151">
        <f t="shared" si="13"/>
        <v>11.52</v>
      </c>
      <c r="J88">
        <f t="shared" si="14"/>
        <v>7.68</v>
      </c>
      <c r="K88">
        <f t="shared" si="15"/>
        <v>5.76</v>
      </c>
      <c r="L88">
        <f t="shared" si="16"/>
        <v>8.64</v>
      </c>
      <c r="M88" s="150"/>
      <c r="U88" s="239"/>
    </row>
    <row r="89" spans="1:21">
      <c r="A89" t="s">
        <v>215</v>
      </c>
      <c r="B89" s="239">
        <f t="shared" si="17"/>
        <v>280</v>
      </c>
      <c r="E89" s="149" t="s">
        <v>307</v>
      </c>
      <c r="F89" s="150">
        <v>76.400000000000006</v>
      </c>
      <c r="G89" s="150">
        <v>1.6</v>
      </c>
      <c r="H89" s="150">
        <v>0.21200000000000002</v>
      </c>
      <c r="I89" s="151">
        <f t="shared" si="13"/>
        <v>12.72</v>
      </c>
      <c r="J89">
        <f t="shared" si="14"/>
        <v>8.48</v>
      </c>
      <c r="K89">
        <f t="shared" si="15"/>
        <v>6.36</v>
      </c>
      <c r="L89">
        <f t="shared" si="16"/>
        <v>9.5400000000000009</v>
      </c>
      <c r="M89" s="150"/>
      <c r="U89" s="239"/>
    </row>
    <row r="90" spans="1:21">
      <c r="A90" t="s">
        <v>215</v>
      </c>
      <c r="B90" s="239">
        <f t="shared" si="17"/>
        <v>300</v>
      </c>
      <c r="E90" s="149" t="s">
        <v>308</v>
      </c>
      <c r="F90" s="150">
        <v>88.3</v>
      </c>
      <c r="G90" s="150">
        <v>1.72</v>
      </c>
      <c r="H90" s="150">
        <v>0.248</v>
      </c>
      <c r="I90" s="151">
        <f t="shared" si="13"/>
        <v>14.879999999999999</v>
      </c>
      <c r="J90">
        <f t="shared" si="14"/>
        <v>9.9199999999999982</v>
      </c>
      <c r="K90">
        <f t="shared" si="15"/>
        <v>7.4399999999999995</v>
      </c>
      <c r="L90">
        <f t="shared" si="16"/>
        <v>11.16</v>
      </c>
      <c r="M90" s="150"/>
      <c r="U90" s="239"/>
    </row>
    <row r="91" spans="1:21">
      <c r="A91" t="s">
        <v>215</v>
      </c>
      <c r="B91" s="239">
        <f t="shared" si="17"/>
        <v>320</v>
      </c>
      <c r="E91" s="149" t="s">
        <v>309</v>
      </c>
      <c r="F91" s="150">
        <v>97.6</v>
      </c>
      <c r="G91" s="150">
        <v>1.76</v>
      </c>
      <c r="H91" s="150">
        <v>0.27200000000000002</v>
      </c>
      <c r="I91" s="151">
        <f t="shared" si="13"/>
        <v>16.32</v>
      </c>
      <c r="J91">
        <f t="shared" si="14"/>
        <v>10.879999999999999</v>
      </c>
      <c r="K91">
        <f t="shared" si="15"/>
        <v>8.16</v>
      </c>
      <c r="L91">
        <f t="shared" si="16"/>
        <v>12.24</v>
      </c>
      <c r="M91" s="150"/>
      <c r="U91" s="239"/>
    </row>
    <row r="92" spans="1:21">
      <c r="A92" t="s">
        <v>215</v>
      </c>
      <c r="B92" s="239">
        <f t="shared" si="17"/>
        <v>340</v>
      </c>
      <c r="E92" s="149" t="s">
        <v>310</v>
      </c>
      <c r="F92" s="150">
        <v>105</v>
      </c>
      <c r="G92" s="150">
        <v>1.79</v>
      </c>
      <c r="H92" s="150">
        <v>0.29599999999999999</v>
      </c>
      <c r="I92" s="151">
        <f t="shared" si="13"/>
        <v>17.759999999999998</v>
      </c>
      <c r="J92">
        <f t="shared" si="14"/>
        <v>11.839999999999998</v>
      </c>
      <c r="K92">
        <f t="shared" si="15"/>
        <v>8.879999999999999</v>
      </c>
      <c r="L92">
        <f t="shared" si="16"/>
        <v>13.319999999999999</v>
      </c>
      <c r="M92" s="150"/>
      <c r="U92" s="239"/>
    </row>
    <row r="93" spans="1:21">
      <c r="A93" t="s">
        <v>215</v>
      </c>
      <c r="B93" s="239">
        <f t="shared" si="17"/>
        <v>360</v>
      </c>
      <c r="E93" s="149" t="s">
        <v>311</v>
      </c>
      <c r="F93" s="150">
        <v>112</v>
      </c>
      <c r="G93" s="150">
        <v>1.83</v>
      </c>
      <c r="H93" s="150">
        <v>0.312</v>
      </c>
      <c r="I93" s="151">
        <f t="shared" si="13"/>
        <v>18.72</v>
      </c>
      <c r="J93">
        <f t="shared" si="14"/>
        <v>12.479999999999999</v>
      </c>
      <c r="K93">
        <f t="shared" si="15"/>
        <v>9.36</v>
      </c>
      <c r="L93">
        <f t="shared" si="16"/>
        <v>14.04</v>
      </c>
      <c r="M93" s="150"/>
      <c r="U93" s="239"/>
    </row>
    <row r="94" spans="1:21">
      <c r="A94" t="s">
        <v>215</v>
      </c>
      <c r="B94" s="239">
        <f t="shared" si="17"/>
        <v>400</v>
      </c>
      <c r="E94" s="149" t="s">
        <v>312</v>
      </c>
      <c r="F94" s="150">
        <v>125</v>
      </c>
      <c r="G94" s="150">
        <v>1.91</v>
      </c>
      <c r="H94" s="150">
        <v>0.35199999999999998</v>
      </c>
      <c r="I94" s="151">
        <f t="shared" si="13"/>
        <v>21.119999999999997</v>
      </c>
      <c r="J94">
        <f t="shared" si="14"/>
        <v>14.079999999999998</v>
      </c>
      <c r="K94">
        <f t="shared" si="15"/>
        <v>10.559999999999999</v>
      </c>
      <c r="L94">
        <f t="shared" si="16"/>
        <v>15.839999999999998</v>
      </c>
      <c r="M94" s="150"/>
      <c r="U94" s="239"/>
    </row>
    <row r="95" spans="1:21">
      <c r="A95" t="s">
        <v>215</v>
      </c>
      <c r="B95" s="239">
        <f t="shared" si="17"/>
        <v>450</v>
      </c>
      <c r="E95" s="149" t="s">
        <v>313</v>
      </c>
      <c r="F95" s="150">
        <v>140</v>
      </c>
      <c r="G95" s="150">
        <v>2.0099999999999998</v>
      </c>
      <c r="H95" s="150">
        <v>0.39200000000000002</v>
      </c>
      <c r="I95" s="151">
        <f t="shared" si="13"/>
        <v>23.52</v>
      </c>
      <c r="J95">
        <f t="shared" si="14"/>
        <v>15.68</v>
      </c>
      <c r="K95">
        <f t="shared" si="15"/>
        <v>11.76</v>
      </c>
      <c r="L95">
        <f t="shared" si="16"/>
        <v>17.64</v>
      </c>
      <c r="M95" s="150"/>
      <c r="U95" s="239"/>
    </row>
    <row r="96" spans="1:21">
      <c r="A96" t="s">
        <v>215</v>
      </c>
      <c r="B96" s="239">
        <f t="shared" si="17"/>
        <v>500</v>
      </c>
      <c r="E96" s="149" t="s">
        <v>314</v>
      </c>
      <c r="F96" s="150">
        <v>155</v>
      </c>
      <c r="G96" s="150">
        <v>2.11</v>
      </c>
      <c r="H96" s="150">
        <v>0.43600000000000005</v>
      </c>
      <c r="I96" s="151">
        <f t="shared" si="13"/>
        <v>26.160000000000004</v>
      </c>
      <c r="J96">
        <f t="shared" si="14"/>
        <v>17.440000000000001</v>
      </c>
      <c r="K96">
        <f t="shared" si="15"/>
        <v>13.080000000000002</v>
      </c>
      <c r="L96">
        <f t="shared" si="16"/>
        <v>19.620000000000005</v>
      </c>
      <c r="M96" s="150"/>
      <c r="U96" s="239"/>
    </row>
    <row r="97" spans="1:21">
      <c r="A97" t="s">
        <v>215</v>
      </c>
      <c r="B97" s="239">
        <f t="shared" si="17"/>
        <v>550</v>
      </c>
      <c r="E97" s="149" t="s">
        <v>315</v>
      </c>
      <c r="F97" s="150">
        <v>166</v>
      </c>
      <c r="G97" s="150">
        <v>2.21</v>
      </c>
      <c r="H97" s="150">
        <v>0.46399999999999997</v>
      </c>
      <c r="I97" s="151">
        <f t="shared" si="13"/>
        <v>27.839999999999996</v>
      </c>
      <c r="J97">
        <f t="shared" si="14"/>
        <v>18.559999999999995</v>
      </c>
      <c r="K97">
        <f t="shared" si="15"/>
        <v>13.919999999999998</v>
      </c>
      <c r="L97">
        <f t="shared" si="16"/>
        <v>20.879999999999995</v>
      </c>
      <c r="M97" s="150"/>
      <c r="U97" s="239"/>
    </row>
    <row r="98" spans="1:21">
      <c r="A98" t="s">
        <v>215</v>
      </c>
      <c r="B98" s="239">
        <f t="shared" si="17"/>
        <v>600</v>
      </c>
      <c r="E98" s="149" t="s">
        <v>316</v>
      </c>
      <c r="F98" s="150">
        <v>178</v>
      </c>
      <c r="G98" s="150">
        <v>2.31</v>
      </c>
      <c r="H98" s="150">
        <v>0.5</v>
      </c>
      <c r="I98" s="151">
        <f t="shared" si="13"/>
        <v>30</v>
      </c>
      <c r="J98">
        <f t="shared" si="14"/>
        <v>20</v>
      </c>
      <c r="K98">
        <f t="shared" si="15"/>
        <v>15</v>
      </c>
      <c r="L98">
        <f t="shared" si="16"/>
        <v>22.5</v>
      </c>
      <c r="M98" s="150"/>
      <c r="U98" s="239"/>
    </row>
    <row r="99" spans="1:21">
      <c r="A99" t="s">
        <v>215</v>
      </c>
      <c r="B99" s="239">
        <f t="shared" si="17"/>
        <v>650</v>
      </c>
      <c r="E99" s="149" t="s">
        <v>317</v>
      </c>
      <c r="F99" s="150">
        <v>190</v>
      </c>
      <c r="G99" s="150">
        <v>2.41</v>
      </c>
      <c r="H99" s="150">
        <v>0.53200000000000003</v>
      </c>
      <c r="I99" s="151">
        <f t="shared" si="13"/>
        <v>31.92</v>
      </c>
      <c r="J99">
        <f t="shared" si="14"/>
        <v>21.28</v>
      </c>
      <c r="K99">
        <f t="shared" si="15"/>
        <v>15.96</v>
      </c>
      <c r="L99">
        <f t="shared" si="16"/>
        <v>23.94</v>
      </c>
      <c r="M99" s="150"/>
      <c r="U99" s="239"/>
    </row>
    <row r="100" spans="1:21">
      <c r="A100" t="s">
        <v>215</v>
      </c>
      <c r="B100" s="239">
        <f t="shared" si="17"/>
        <v>700</v>
      </c>
      <c r="E100" s="149" t="s">
        <v>318</v>
      </c>
      <c r="F100" s="150">
        <v>204</v>
      </c>
      <c r="G100" s="150">
        <v>2.5</v>
      </c>
      <c r="H100" s="150">
        <v>0.57199999999999995</v>
      </c>
      <c r="I100" s="151">
        <f t="shared" si="13"/>
        <v>34.32</v>
      </c>
      <c r="J100">
        <f t="shared" si="14"/>
        <v>22.88</v>
      </c>
      <c r="K100">
        <f t="shared" si="15"/>
        <v>17.16</v>
      </c>
      <c r="L100">
        <f t="shared" si="16"/>
        <v>25.740000000000002</v>
      </c>
      <c r="M100" s="150"/>
      <c r="U100" s="239"/>
    </row>
    <row r="101" spans="1:21">
      <c r="A101" t="s">
        <v>215</v>
      </c>
      <c r="B101" s="239">
        <f t="shared" si="17"/>
        <v>800</v>
      </c>
      <c r="E101" s="149" t="s">
        <v>319</v>
      </c>
      <c r="F101" s="150">
        <v>224</v>
      </c>
      <c r="G101" s="150">
        <v>2.7</v>
      </c>
      <c r="H101" s="150">
        <v>0.628</v>
      </c>
      <c r="I101" s="151">
        <f t="shared" si="13"/>
        <v>37.68</v>
      </c>
      <c r="J101">
        <f t="shared" si="14"/>
        <v>25.119999999999997</v>
      </c>
      <c r="K101">
        <f t="shared" si="15"/>
        <v>18.84</v>
      </c>
      <c r="L101">
        <f t="shared" si="16"/>
        <v>28.259999999999998</v>
      </c>
      <c r="M101" s="150"/>
      <c r="U101" s="239"/>
    </row>
    <row r="102" spans="1:21">
      <c r="A102" t="s">
        <v>215</v>
      </c>
      <c r="B102" s="239">
        <f t="shared" si="17"/>
        <v>900</v>
      </c>
      <c r="E102" s="149" t="s">
        <v>320</v>
      </c>
      <c r="F102" s="150">
        <v>252</v>
      </c>
      <c r="G102" s="150">
        <v>2.9</v>
      </c>
      <c r="H102" s="150">
        <v>0.70399999999999996</v>
      </c>
      <c r="I102" s="151">
        <f t="shared" si="13"/>
        <v>42.239999999999995</v>
      </c>
      <c r="J102">
        <f t="shared" si="14"/>
        <v>28.159999999999997</v>
      </c>
      <c r="K102">
        <f t="shared" si="15"/>
        <v>21.119999999999997</v>
      </c>
      <c r="L102">
        <f t="shared" si="16"/>
        <v>31.679999999999996</v>
      </c>
      <c r="M102" s="150"/>
      <c r="U102" s="239"/>
    </row>
    <row r="103" spans="1:21">
      <c r="A103" t="s">
        <v>215</v>
      </c>
      <c r="B103" s="239">
        <f t="shared" si="17"/>
        <v>1000</v>
      </c>
      <c r="E103" s="149" t="s">
        <v>298</v>
      </c>
      <c r="F103" s="150">
        <v>272</v>
      </c>
      <c r="G103" s="150">
        <v>3.1</v>
      </c>
      <c r="H103" s="150">
        <v>0.76</v>
      </c>
      <c r="I103" s="151">
        <f t="shared" si="13"/>
        <v>45.6</v>
      </c>
      <c r="J103">
        <f t="shared" si="14"/>
        <v>30.4</v>
      </c>
      <c r="K103">
        <f t="shared" si="15"/>
        <v>22.8</v>
      </c>
      <c r="L103">
        <f t="shared" si="16"/>
        <v>34.200000000000003</v>
      </c>
      <c r="M103" s="150"/>
      <c r="U103" s="239"/>
    </row>
    <row r="104" spans="1:21">
      <c r="A104" t="s">
        <v>218</v>
      </c>
      <c r="B104" s="239">
        <f t="shared" ref="B104:B127" si="18">SPLITME($E104,0,"*","HEB")</f>
        <v>100</v>
      </c>
      <c r="E104" s="149" t="s">
        <v>321</v>
      </c>
      <c r="F104" s="150">
        <v>20.399999999999999</v>
      </c>
      <c r="G104" s="150">
        <v>0.56699999999999995</v>
      </c>
      <c r="H104" s="150">
        <v>5.6000000000000008E-2</v>
      </c>
      <c r="I104" s="151">
        <f t="shared" si="13"/>
        <v>3.3600000000000003</v>
      </c>
      <c r="J104">
        <f t="shared" si="14"/>
        <v>2.2400000000000002</v>
      </c>
      <c r="K104">
        <f t="shared" si="15"/>
        <v>1.6800000000000002</v>
      </c>
      <c r="L104">
        <f t="shared" si="16"/>
        <v>2.5200000000000005</v>
      </c>
      <c r="M104" s="150"/>
      <c r="U104" s="239"/>
    </row>
    <row r="105" spans="1:21">
      <c r="A105" t="s">
        <v>218</v>
      </c>
      <c r="B105" s="239">
        <f t="shared" si="18"/>
        <v>120</v>
      </c>
      <c r="E105" s="149" t="s">
        <v>323</v>
      </c>
      <c r="F105" s="150">
        <v>26.7</v>
      </c>
      <c r="G105" s="150">
        <v>0.68600000000000005</v>
      </c>
      <c r="H105" s="150">
        <v>7.5999999999999998E-2</v>
      </c>
      <c r="I105" s="151">
        <f t="shared" si="13"/>
        <v>4.5599999999999996</v>
      </c>
      <c r="J105">
        <f t="shared" si="14"/>
        <v>3.0399999999999996</v>
      </c>
      <c r="K105">
        <f t="shared" si="15"/>
        <v>2.2799999999999998</v>
      </c>
      <c r="L105">
        <f t="shared" si="16"/>
        <v>3.42</v>
      </c>
      <c r="M105" s="150"/>
      <c r="U105" s="239"/>
    </row>
    <row r="106" spans="1:21">
      <c r="A106" t="s">
        <v>218</v>
      </c>
      <c r="B106" s="239">
        <f t="shared" si="18"/>
        <v>140</v>
      </c>
      <c r="E106" s="149" t="s">
        <v>324</v>
      </c>
      <c r="F106" s="150">
        <v>33.700000000000003</v>
      </c>
      <c r="G106" s="150">
        <v>0.80500000000000005</v>
      </c>
      <c r="H106" s="150">
        <v>9.6000000000000002E-2</v>
      </c>
      <c r="I106" s="151">
        <f t="shared" si="13"/>
        <v>5.76</v>
      </c>
      <c r="J106">
        <f t="shared" si="14"/>
        <v>3.84</v>
      </c>
      <c r="K106">
        <f t="shared" si="15"/>
        <v>2.88</v>
      </c>
      <c r="L106">
        <f t="shared" si="16"/>
        <v>4.32</v>
      </c>
      <c r="M106" s="150"/>
      <c r="U106" s="239"/>
    </row>
    <row r="107" spans="1:21">
      <c r="A107" t="s">
        <v>218</v>
      </c>
      <c r="B107" s="239">
        <f t="shared" si="18"/>
        <v>160</v>
      </c>
      <c r="E107" s="149" t="s">
        <v>325</v>
      </c>
      <c r="F107" s="150">
        <v>42.6</v>
      </c>
      <c r="G107" s="150">
        <v>0.91800000000000004</v>
      </c>
      <c r="H107" s="150">
        <v>0.12</v>
      </c>
      <c r="I107" s="151">
        <f t="shared" si="13"/>
        <v>7.1999999999999993</v>
      </c>
      <c r="J107">
        <f t="shared" si="14"/>
        <v>4.7999999999999989</v>
      </c>
      <c r="K107">
        <f t="shared" si="15"/>
        <v>3.5999999999999996</v>
      </c>
      <c r="L107">
        <f t="shared" si="16"/>
        <v>5.3999999999999995</v>
      </c>
      <c r="M107" s="150"/>
      <c r="U107" s="239"/>
    </row>
    <row r="108" spans="1:21">
      <c r="A108" t="s">
        <v>218</v>
      </c>
      <c r="B108" s="239">
        <f t="shared" si="18"/>
        <v>180</v>
      </c>
      <c r="E108" s="149" t="s">
        <v>326</v>
      </c>
      <c r="F108" s="150">
        <v>51.2</v>
      </c>
      <c r="G108" s="150">
        <v>1.03</v>
      </c>
      <c r="H108" s="150">
        <v>0.14399999999999999</v>
      </c>
      <c r="I108" s="151">
        <f t="shared" si="13"/>
        <v>8.6399999999999988</v>
      </c>
      <c r="J108">
        <f t="shared" si="14"/>
        <v>5.7599999999999989</v>
      </c>
      <c r="K108">
        <f t="shared" si="15"/>
        <v>4.3199999999999994</v>
      </c>
      <c r="L108">
        <f t="shared" si="16"/>
        <v>6.4799999999999986</v>
      </c>
      <c r="M108" s="150"/>
      <c r="U108" s="239"/>
    </row>
    <row r="109" spans="1:21">
      <c r="A109" t="s">
        <v>218</v>
      </c>
      <c r="B109" s="239">
        <f t="shared" si="18"/>
        <v>200</v>
      </c>
      <c r="E109" s="149" t="s">
        <v>327</v>
      </c>
      <c r="F109" s="150">
        <v>61.3</v>
      </c>
      <c r="G109" s="150">
        <v>1.1499999999999999</v>
      </c>
      <c r="H109" s="150">
        <v>0.17199999999999999</v>
      </c>
      <c r="I109" s="151">
        <f t="shared" si="13"/>
        <v>10.319999999999999</v>
      </c>
      <c r="J109">
        <f t="shared" si="14"/>
        <v>6.879999999999999</v>
      </c>
      <c r="K109">
        <f t="shared" si="15"/>
        <v>5.1599999999999993</v>
      </c>
      <c r="L109">
        <f t="shared" si="16"/>
        <v>7.7399999999999984</v>
      </c>
      <c r="M109" s="150"/>
      <c r="U109" s="239"/>
    </row>
    <row r="110" spans="1:21">
      <c r="A110" t="s">
        <v>218</v>
      </c>
      <c r="B110" s="239">
        <f t="shared" si="18"/>
        <v>220</v>
      </c>
      <c r="E110" s="149" t="s">
        <v>328</v>
      </c>
      <c r="F110" s="150">
        <v>71.5</v>
      </c>
      <c r="G110" s="150">
        <v>1.27</v>
      </c>
      <c r="H110" s="150">
        <v>0.2</v>
      </c>
      <c r="I110" s="151">
        <f t="shared" si="13"/>
        <v>12</v>
      </c>
      <c r="J110">
        <f t="shared" si="14"/>
        <v>8</v>
      </c>
      <c r="K110">
        <f t="shared" si="15"/>
        <v>6</v>
      </c>
      <c r="L110">
        <f t="shared" si="16"/>
        <v>9</v>
      </c>
      <c r="M110" s="150"/>
      <c r="U110" s="239"/>
    </row>
    <row r="111" spans="1:21">
      <c r="A111" t="s">
        <v>218</v>
      </c>
      <c r="B111" s="239">
        <f t="shared" si="18"/>
        <v>240</v>
      </c>
      <c r="E111" s="149" t="s">
        <v>329</v>
      </c>
      <c r="F111" s="150">
        <v>83.2</v>
      </c>
      <c r="G111" s="150">
        <v>1.38</v>
      </c>
      <c r="H111" s="150">
        <v>0.23199999999999998</v>
      </c>
      <c r="I111" s="151">
        <f t="shared" si="13"/>
        <v>13.919999999999998</v>
      </c>
      <c r="J111">
        <f t="shared" si="14"/>
        <v>9.2799999999999976</v>
      </c>
      <c r="K111">
        <f t="shared" si="15"/>
        <v>6.9599999999999991</v>
      </c>
      <c r="L111">
        <f t="shared" si="16"/>
        <v>10.439999999999998</v>
      </c>
      <c r="M111" s="150"/>
      <c r="U111" s="239"/>
    </row>
    <row r="112" spans="1:21">
      <c r="A112" t="s">
        <v>218</v>
      </c>
      <c r="B112" s="239">
        <f t="shared" si="18"/>
        <v>260</v>
      </c>
      <c r="E112" s="149" t="s">
        <v>330</v>
      </c>
      <c r="F112" s="150">
        <v>93</v>
      </c>
      <c r="G112" s="150">
        <v>1.5</v>
      </c>
      <c r="H112" s="150">
        <v>0.26</v>
      </c>
      <c r="I112" s="151">
        <f t="shared" si="13"/>
        <v>15.600000000000001</v>
      </c>
      <c r="J112">
        <f t="shared" si="14"/>
        <v>10.4</v>
      </c>
      <c r="K112">
        <f t="shared" si="15"/>
        <v>7.8000000000000007</v>
      </c>
      <c r="L112">
        <f t="shared" si="16"/>
        <v>11.700000000000001</v>
      </c>
      <c r="M112" s="150"/>
      <c r="U112" s="239"/>
    </row>
    <row r="113" spans="1:21">
      <c r="A113" t="s">
        <v>218</v>
      </c>
      <c r="B113" s="239">
        <f t="shared" si="18"/>
        <v>280</v>
      </c>
      <c r="E113" s="149" t="s">
        <v>331</v>
      </c>
      <c r="F113" s="150">
        <v>103</v>
      </c>
      <c r="G113" s="150">
        <v>1.62</v>
      </c>
      <c r="H113" s="150">
        <v>0.28799999999999998</v>
      </c>
      <c r="I113" s="151">
        <f t="shared" si="13"/>
        <v>17.279999999999998</v>
      </c>
      <c r="J113">
        <f t="shared" si="14"/>
        <v>11.519999999999998</v>
      </c>
      <c r="K113">
        <f t="shared" si="15"/>
        <v>8.6399999999999988</v>
      </c>
      <c r="L113">
        <f t="shared" si="16"/>
        <v>12.959999999999997</v>
      </c>
      <c r="M113" s="150"/>
      <c r="U113" s="239"/>
    </row>
    <row r="114" spans="1:21">
      <c r="A114" t="s">
        <v>218</v>
      </c>
      <c r="B114" s="239">
        <f t="shared" si="18"/>
        <v>300</v>
      </c>
      <c r="E114" s="149" t="s">
        <v>332</v>
      </c>
      <c r="F114" s="150">
        <v>117</v>
      </c>
      <c r="G114" s="150">
        <v>1.73</v>
      </c>
      <c r="H114" s="150">
        <v>0.32799999999999996</v>
      </c>
      <c r="I114" s="151">
        <f t="shared" si="13"/>
        <v>19.679999999999996</v>
      </c>
      <c r="J114">
        <f t="shared" si="14"/>
        <v>13.119999999999997</v>
      </c>
      <c r="K114">
        <f t="shared" si="15"/>
        <v>9.8399999999999981</v>
      </c>
      <c r="L114">
        <f t="shared" si="16"/>
        <v>14.759999999999998</v>
      </c>
      <c r="M114" s="150"/>
      <c r="U114" s="239"/>
    </row>
    <row r="115" spans="1:21">
      <c r="A115" t="s">
        <v>218</v>
      </c>
      <c r="B115" s="239">
        <f t="shared" si="18"/>
        <v>320</v>
      </c>
      <c r="E115" s="149" t="s">
        <v>333</v>
      </c>
      <c r="F115" s="150">
        <v>127</v>
      </c>
      <c r="G115" s="150">
        <v>1.77</v>
      </c>
      <c r="H115" s="150">
        <v>0.35599999999999998</v>
      </c>
      <c r="I115" s="151">
        <f t="shared" si="13"/>
        <v>21.36</v>
      </c>
      <c r="J115">
        <f t="shared" si="14"/>
        <v>14.239999999999998</v>
      </c>
      <c r="K115">
        <f t="shared" si="15"/>
        <v>10.68</v>
      </c>
      <c r="L115">
        <f t="shared" si="16"/>
        <v>16.02</v>
      </c>
      <c r="M115" s="150"/>
      <c r="U115" s="239"/>
    </row>
    <row r="116" spans="1:21">
      <c r="A116" t="s">
        <v>218</v>
      </c>
      <c r="B116" s="239">
        <f t="shared" si="18"/>
        <v>340</v>
      </c>
      <c r="E116" s="149" t="s">
        <v>334</v>
      </c>
      <c r="F116" s="150">
        <v>134</v>
      </c>
      <c r="G116" s="150">
        <v>1.81</v>
      </c>
      <c r="H116" s="150">
        <v>0.376</v>
      </c>
      <c r="I116" s="151">
        <f t="shared" si="13"/>
        <v>22.56</v>
      </c>
      <c r="J116">
        <f t="shared" si="14"/>
        <v>15.04</v>
      </c>
      <c r="K116">
        <f t="shared" si="15"/>
        <v>11.28</v>
      </c>
      <c r="L116">
        <f t="shared" si="16"/>
        <v>16.919999999999998</v>
      </c>
      <c r="M116" s="150"/>
      <c r="U116" s="239"/>
    </row>
    <row r="117" spans="1:21">
      <c r="A117" t="s">
        <v>218</v>
      </c>
      <c r="B117" s="239">
        <f t="shared" si="18"/>
        <v>360</v>
      </c>
      <c r="E117" s="149" t="s">
        <v>335</v>
      </c>
      <c r="F117" s="150">
        <v>142</v>
      </c>
      <c r="G117" s="150">
        <v>1.85</v>
      </c>
      <c r="H117" s="150">
        <v>0.39600000000000002</v>
      </c>
      <c r="I117" s="151">
        <f t="shared" si="13"/>
        <v>23.76</v>
      </c>
      <c r="J117">
        <f t="shared" si="14"/>
        <v>15.84</v>
      </c>
      <c r="K117">
        <f t="shared" si="15"/>
        <v>11.88</v>
      </c>
      <c r="L117">
        <f t="shared" si="16"/>
        <v>17.82</v>
      </c>
      <c r="M117" s="150"/>
      <c r="U117" s="239"/>
    </row>
    <row r="118" spans="1:21">
      <c r="A118" t="s">
        <v>218</v>
      </c>
      <c r="B118" s="239">
        <f t="shared" si="18"/>
        <v>400</v>
      </c>
      <c r="E118" s="149" t="s">
        <v>336</v>
      </c>
      <c r="F118" s="150">
        <v>155</v>
      </c>
      <c r="G118" s="150">
        <v>1.93</v>
      </c>
      <c r="H118" s="150">
        <v>0.43600000000000005</v>
      </c>
      <c r="I118" s="151">
        <f t="shared" si="13"/>
        <v>26.160000000000004</v>
      </c>
      <c r="J118">
        <f t="shared" si="14"/>
        <v>17.440000000000001</v>
      </c>
      <c r="K118">
        <f t="shared" si="15"/>
        <v>13.080000000000002</v>
      </c>
      <c r="L118">
        <f t="shared" si="16"/>
        <v>19.620000000000005</v>
      </c>
      <c r="M118" s="150"/>
      <c r="U118" s="239"/>
    </row>
    <row r="119" spans="1:21">
      <c r="A119" t="s">
        <v>218</v>
      </c>
      <c r="B119" s="239">
        <f t="shared" si="18"/>
        <v>450</v>
      </c>
      <c r="E119" s="149" t="s">
        <v>337</v>
      </c>
      <c r="F119" s="150">
        <v>171</v>
      </c>
      <c r="G119" s="150">
        <v>1.99</v>
      </c>
      <c r="H119" s="150">
        <v>0.48</v>
      </c>
      <c r="I119" s="151">
        <f t="shared" si="13"/>
        <v>28.799999999999997</v>
      </c>
      <c r="J119">
        <f t="shared" si="14"/>
        <v>19.199999999999996</v>
      </c>
      <c r="K119">
        <f t="shared" si="15"/>
        <v>14.399999999999999</v>
      </c>
      <c r="L119">
        <f t="shared" si="16"/>
        <v>21.599999999999998</v>
      </c>
      <c r="M119" s="150"/>
      <c r="U119" s="239"/>
    </row>
    <row r="120" spans="1:21">
      <c r="A120" t="s">
        <v>218</v>
      </c>
      <c r="B120" s="239">
        <f t="shared" si="18"/>
        <v>500</v>
      </c>
      <c r="E120" s="149" t="s">
        <v>338</v>
      </c>
      <c r="F120" s="150">
        <v>187</v>
      </c>
      <c r="G120" s="150">
        <v>2.12</v>
      </c>
      <c r="H120" s="150">
        <v>0.52400000000000002</v>
      </c>
      <c r="I120" s="151">
        <f t="shared" si="13"/>
        <v>31.44</v>
      </c>
      <c r="J120">
        <f t="shared" si="14"/>
        <v>20.96</v>
      </c>
      <c r="K120">
        <f t="shared" si="15"/>
        <v>15.72</v>
      </c>
      <c r="L120">
        <f t="shared" si="16"/>
        <v>23.580000000000002</v>
      </c>
      <c r="M120" s="150"/>
      <c r="U120" s="239"/>
    </row>
    <row r="121" spans="1:21">
      <c r="A121" t="s">
        <v>218</v>
      </c>
      <c r="B121" s="239">
        <f t="shared" si="18"/>
        <v>550</v>
      </c>
      <c r="E121" s="149" t="s">
        <v>339</v>
      </c>
      <c r="F121" s="150">
        <v>199</v>
      </c>
      <c r="G121" s="150">
        <v>2.2200000000000002</v>
      </c>
      <c r="H121" s="150">
        <v>0.55599999999999994</v>
      </c>
      <c r="I121" s="151">
        <f t="shared" si="13"/>
        <v>33.36</v>
      </c>
      <c r="J121">
        <f t="shared" si="14"/>
        <v>22.24</v>
      </c>
      <c r="K121">
        <f t="shared" si="15"/>
        <v>16.68</v>
      </c>
      <c r="L121">
        <f t="shared" si="16"/>
        <v>25.02</v>
      </c>
      <c r="M121" s="150"/>
      <c r="U121" s="239"/>
    </row>
    <row r="122" spans="1:21">
      <c r="A122" t="s">
        <v>218</v>
      </c>
      <c r="B122" s="239">
        <f t="shared" si="18"/>
        <v>600</v>
      </c>
      <c r="E122" s="149" t="s">
        <v>340</v>
      </c>
      <c r="F122" s="150">
        <v>212</v>
      </c>
      <c r="G122" s="150">
        <v>2.3199999999999998</v>
      </c>
      <c r="H122" s="150">
        <v>0.59199999999999997</v>
      </c>
      <c r="I122" s="151">
        <f t="shared" si="13"/>
        <v>35.519999999999996</v>
      </c>
      <c r="J122">
        <f t="shared" si="14"/>
        <v>23.679999999999996</v>
      </c>
      <c r="K122">
        <f t="shared" si="15"/>
        <v>17.759999999999998</v>
      </c>
      <c r="L122">
        <f t="shared" si="16"/>
        <v>26.639999999999997</v>
      </c>
      <c r="M122" s="150"/>
      <c r="U122" s="239"/>
    </row>
    <row r="123" spans="1:21">
      <c r="A123" t="s">
        <v>218</v>
      </c>
      <c r="B123" s="239">
        <f t="shared" si="18"/>
        <v>650</v>
      </c>
      <c r="E123" s="149" t="s">
        <v>341</v>
      </c>
      <c r="F123" s="150">
        <v>225</v>
      </c>
      <c r="G123" s="150">
        <v>2.42</v>
      </c>
      <c r="H123" s="150">
        <v>0.63200000000000001</v>
      </c>
      <c r="I123" s="151">
        <f t="shared" si="13"/>
        <v>37.92</v>
      </c>
      <c r="J123">
        <f t="shared" si="14"/>
        <v>25.28</v>
      </c>
      <c r="K123">
        <f t="shared" si="15"/>
        <v>18.96</v>
      </c>
      <c r="L123">
        <f t="shared" si="16"/>
        <v>28.44</v>
      </c>
      <c r="M123" s="150"/>
      <c r="U123" s="239"/>
    </row>
    <row r="124" spans="1:21">
      <c r="A124" t="s">
        <v>218</v>
      </c>
      <c r="B124" s="239">
        <f t="shared" si="18"/>
        <v>700</v>
      </c>
      <c r="E124" s="149" t="s">
        <v>342</v>
      </c>
      <c r="F124" s="150">
        <v>241</v>
      </c>
      <c r="G124" s="150">
        <v>2.52</v>
      </c>
      <c r="H124" s="150">
        <v>0.67599999999999993</v>
      </c>
      <c r="I124" s="151">
        <f t="shared" si="13"/>
        <v>40.559999999999995</v>
      </c>
      <c r="J124">
        <f t="shared" si="14"/>
        <v>27.039999999999996</v>
      </c>
      <c r="K124">
        <f t="shared" si="15"/>
        <v>20.279999999999998</v>
      </c>
      <c r="L124">
        <f t="shared" si="16"/>
        <v>30.419999999999995</v>
      </c>
      <c r="M124" s="150"/>
      <c r="U124" s="239"/>
    </row>
    <row r="125" spans="1:21">
      <c r="A125" t="s">
        <v>218</v>
      </c>
      <c r="B125" s="239">
        <f t="shared" si="18"/>
        <v>800</v>
      </c>
      <c r="E125" s="149" t="s">
        <v>343</v>
      </c>
      <c r="F125" s="150">
        <v>262</v>
      </c>
      <c r="G125" s="150">
        <v>2.71</v>
      </c>
      <c r="H125" s="150">
        <v>0.73199999999999998</v>
      </c>
      <c r="I125" s="151">
        <f t="shared" si="13"/>
        <v>43.92</v>
      </c>
      <c r="J125">
        <f t="shared" si="14"/>
        <v>29.28</v>
      </c>
      <c r="K125">
        <f t="shared" si="15"/>
        <v>21.96</v>
      </c>
      <c r="L125">
        <f t="shared" si="16"/>
        <v>32.94</v>
      </c>
      <c r="M125" s="150"/>
      <c r="U125" s="239"/>
    </row>
    <row r="126" spans="1:21">
      <c r="A126" t="s">
        <v>218</v>
      </c>
      <c r="B126" s="239">
        <f t="shared" si="18"/>
        <v>900</v>
      </c>
      <c r="E126" s="149" t="s">
        <v>344</v>
      </c>
      <c r="F126" s="150">
        <v>291</v>
      </c>
      <c r="G126" s="150">
        <v>2.91</v>
      </c>
      <c r="H126" s="150">
        <v>0.81600000000000006</v>
      </c>
      <c r="I126" s="151">
        <f t="shared" si="13"/>
        <v>48.96</v>
      </c>
      <c r="J126">
        <f t="shared" si="14"/>
        <v>32.64</v>
      </c>
      <c r="K126">
        <f t="shared" si="15"/>
        <v>24.48</v>
      </c>
      <c r="L126">
        <f t="shared" si="16"/>
        <v>36.72</v>
      </c>
      <c r="M126" s="150"/>
      <c r="U126" s="239"/>
    </row>
    <row r="127" spans="1:21">
      <c r="A127" t="s">
        <v>218</v>
      </c>
      <c r="B127" s="239">
        <f t="shared" si="18"/>
        <v>1000</v>
      </c>
      <c r="E127" s="149" t="s">
        <v>322</v>
      </c>
      <c r="F127" s="150">
        <v>314</v>
      </c>
      <c r="G127" s="150">
        <v>3.11</v>
      </c>
      <c r="H127" s="150">
        <v>0.88</v>
      </c>
      <c r="I127" s="151">
        <f t="shared" si="13"/>
        <v>52.8</v>
      </c>
      <c r="J127">
        <f t="shared" si="14"/>
        <v>35.199999999999996</v>
      </c>
      <c r="K127">
        <f t="shared" si="15"/>
        <v>26.4</v>
      </c>
      <c r="L127">
        <f t="shared" si="16"/>
        <v>39.599999999999994</v>
      </c>
      <c r="M127" s="150"/>
      <c r="U127" s="239"/>
    </row>
    <row r="128" spans="1:21">
      <c r="A128" t="s">
        <v>221</v>
      </c>
      <c r="B128" s="239">
        <f t="shared" ref="B128:B136" si="19">SPLITME($E128,0,"*","HEM")</f>
        <v>120</v>
      </c>
      <c r="E128" s="149" t="s">
        <v>346</v>
      </c>
      <c r="F128" s="150">
        <v>54</v>
      </c>
      <c r="G128" s="150">
        <v>0.8</v>
      </c>
      <c r="H128" s="150">
        <v>0.20800000000000002</v>
      </c>
      <c r="I128" s="151">
        <f t="shared" si="13"/>
        <v>12.48</v>
      </c>
      <c r="J128">
        <f t="shared" si="14"/>
        <v>8.32</v>
      </c>
      <c r="K128">
        <f t="shared" si="15"/>
        <v>6.24</v>
      </c>
      <c r="L128">
        <f t="shared" si="16"/>
        <v>9.36</v>
      </c>
      <c r="M128" s="150"/>
      <c r="U128" s="239"/>
    </row>
    <row r="129" spans="1:21">
      <c r="A129" t="s">
        <v>221</v>
      </c>
      <c r="B129" s="239">
        <f t="shared" si="19"/>
        <v>220</v>
      </c>
      <c r="E129" s="149" t="s">
        <v>347</v>
      </c>
      <c r="F129" s="150">
        <v>121</v>
      </c>
      <c r="G129" s="150">
        <v>1.8</v>
      </c>
      <c r="H129" s="150">
        <v>0.3</v>
      </c>
      <c r="I129" s="151">
        <f t="shared" ref="I129:I192" si="20">H129*60</f>
        <v>18</v>
      </c>
      <c r="J129">
        <f t="shared" ref="J129:J192" si="21">40/60*I129</f>
        <v>12</v>
      </c>
      <c r="K129">
        <f t="shared" ref="K129:K192" si="22">(30/60*I129)</f>
        <v>9</v>
      </c>
      <c r="L129">
        <f t="shared" ref="L129:L192" si="23">45/60*I129</f>
        <v>13.5</v>
      </c>
      <c r="M129" s="150"/>
      <c r="U129" s="239"/>
    </row>
    <row r="130" spans="1:21">
      <c r="A130" t="s">
        <v>221</v>
      </c>
      <c r="B130" s="239">
        <f t="shared" si="19"/>
        <v>240</v>
      </c>
      <c r="E130" s="149" t="s">
        <v>348</v>
      </c>
      <c r="F130" s="150">
        <v>162</v>
      </c>
      <c r="G130" s="150">
        <v>2.2999999999999998</v>
      </c>
      <c r="H130" s="150">
        <v>0.28000000000000003</v>
      </c>
      <c r="I130" s="151">
        <f t="shared" si="20"/>
        <v>16.8</v>
      </c>
      <c r="J130">
        <f t="shared" si="21"/>
        <v>11.2</v>
      </c>
      <c r="K130">
        <f t="shared" si="22"/>
        <v>8.4</v>
      </c>
      <c r="L130">
        <f t="shared" si="23"/>
        <v>12.600000000000001</v>
      </c>
      <c r="M130" s="150"/>
      <c r="U130" s="239"/>
    </row>
    <row r="131" spans="1:21">
      <c r="A131" t="s">
        <v>221</v>
      </c>
      <c r="B131" s="239">
        <f t="shared" si="19"/>
        <v>260</v>
      </c>
      <c r="E131" s="149" t="s">
        <v>349</v>
      </c>
      <c r="F131" s="150">
        <v>172</v>
      </c>
      <c r="G131" s="150">
        <v>1.57</v>
      </c>
      <c r="H131" s="150">
        <v>0.3</v>
      </c>
      <c r="I131" s="151">
        <f t="shared" si="20"/>
        <v>18</v>
      </c>
      <c r="J131">
        <f t="shared" si="21"/>
        <v>12</v>
      </c>
      <c r="K131">
        <f t="shared" si="22"/>
        <v>9</v>
      </c>
      <c r="L131">
        <f t="shared" si="23"/>
        <v>13.5</v>
      </c>
      <c r="M131" s="150"/>
      <c r="U131" s="239"/>
    </row>
    <row r="132" spans="1:21">
      <c r="A132" t="s">
        <v>221</v>
      </c>
      <c r="B132" s="239">
        <f t="shared" si="19"/>
        <v>300</v>
      </c>
      <c r="E132" s="149" t="s">
        <v>350</v>
      </c>
      <c r="F132" s="150">
        <v>245</v>
      </c>
      <c r="G132" s="150">
        <v>2</v>
      </c>
      <c r="H132" s="150">
        <v>0.44</v>
      </c>
      <c r="I132" s="151">
        <f t="shared" si="20"/>
        <v>26.4</v>
      </c>
      <c r="J132">
        <f t="shared" si="21"/>
        <v>17.599999999999998</v>
      </c>
      <c r="K132">
        <f t="shared" si="22"/>
        <v>13.2</v>
      </c>
      <c r="L132">
        <f t="shared" si="23"/>
        <v>19.799999999999997</v>
      </c>
      <c r="M132" s="150"/>
      <c r="U132" s="239"/>
    </row>
    <row r="133" spans="1:21">
      <c r="A133" t="s">
        <v>221</v>
      </c>
      <c r="B133" s="239">
        <f t="shared" si="19"/>
        <v>400</v>
      </c>
      <c r="E133" s="149" t="s">
        <v>351</v>
      </c>
      <c r="F133" s="150">
        <v>256</v>
      </c>
      <c r="G133" s="150">
        <v>2.1</v>
      </c>
      <c r="H133" s="150">
        <v>0.6</v>
      </c>
      <c r="I133" s="151">
        <f t="shared" si="20"/>
        <v>36</v>
      </c>
      <c r="J133">
        <f t="shared" si="21"/>
        <v>24</v>
      </c>
      <c r="K133">
        <f t="shared" si="22"/>
        <v>18</v>
      </c>
      <c r="L133">
        <f t="shared" si="23"/>
        <v>27</v>
      </c>
      <c r="M133" s="150"/>
      <c r="U133" s="239"/>
    </row>
    <row r="134" spans="1:21">
      <c r="A134" t="s">
        <v>221</v>
      </c>
      <c r="B134" s="239">
        <f t="shared" si="19"/>
        <v>500</v>
      </c>
      <c r="E134" s="149" t="s">
        <v>352</v>
      </c>
      <c r="F134" s="150">
        <v>270</v>
      </c>
      <c r="G134" s="150">
        <v>2.1800000000000002</v>
      </c>
      <c r="H134" s="150">
        <v>0.66</v>
      </c>
      <c r="I134" s="151">
        <f t="shared" si="20"/>
        <v>39.6</v>
      </c>
      <c r="J134">
        <f t="shared" si="21"/>
        <v>26.4</v>
      </c>
      <c r="K134">
        <f t="shared" si="22"/>
        <v>19.8</v>
      </c>
      <c r="L134">
        <f t="shared" si="23"/>
        <v>29.700000000000003</v>
      </c>
      <c r="M134" s="150"/>
      <c r="U134" s="239"/>
    </row>
    <row r="135" spans="1:21">
      <c r="A135" t="s">
        <v>221</v>
      </c>
      <c r="B135" s="239">
        <f t="shared" si="19"/>
        <v>700</v>
      </c>
      <c r="E135" s="149" t="s">
        <v>353</v>
      </c>
      <c r="F135" s="150">
        <v>310</v>
      </c>
      <c r="G135" s="150">
        <v>2.7</v>
      </c>
      <c r="H135" s="150">
        <v>0.72</v>
      </c>
      <c r="I135" s="151">
        <f t="shared" si="20"/>
        <v>43.199999999999996</v>
      </c>
      <c r="J135">
        <f t="shared" si="21"/>
        <v>28.799999999999997</v>
      </c>
      <c r="K135">
        <f t="shared" si="22"/>
        <v>21.599999999999998</v>
      </c>
      <c r="L135">
        <f t="shared" si="23"/>
        <v>32.4</v>
      </c>
      <c r="M135" s="150"/>
      <c r="U135" s="239"/>
    </row>
    <row r="136" spans="1:21">
      <c r="A136" t="s">
        <v>221</v>
      </c>
      <c r="B136" s="239">
        <f t="shared" si="19"/>
        <v>1000</v>
      </c>
      <c r="E136" s="149" t="s">
        <v>345</v>
      </c>
      <c r="F136" s="150">
        <v>349</v>
      </c>
      <c r="G136" s="150">
        <v>3.13</v>
      </c>
      <c r="H136" s="150">
        <v>1.1000000000000001</v>
      </c>
      <c r="I136" s="151">
        <f t="shared" si="20"/>
        <v>66</v>
      </c>
      <c r="J136">
        <f t="shared" si="21"/>
        <v>44</v>
      </c>
      <c r="K136">
        <f t="shared" si="22"/>
        <v>33</v>
      </c>
      <c r="L136">
        <f t="shared" si="23"/>
        <v>49.5</v>
      </c>
      <c r="M136" s="150"/>
      <c r="U136" s="239"/>
    </row>
    <row r="137" spans="1:21">
      <c r="A137" t="s">
        <v>224</v>
      </c>
      <c r="B137" s="239">
        <f t="shared" ref="B137:B154" si="24">SPLITME($E137,0,"*","IPE")</f>
        <v>80</v>
      </c>
      <c r="E137" s="149" t="s">
        <v>371</v>
      </c>
      <c r="F137" s="150">
        <v>6</v>
      </c>
      <c r="G137" s="150">
        <v>0.32900000000000001</v>
      </c>
      <c r="H137" s="150">
        <v>1.6E-2</v>
      </c>
      <c r="I137" s="151">
        <f t="shared" si="20"/>
        <v>0.96</v>
      </c>
      <c r="J137">
        <f t="shared" si="21"/>
        <v>0.6399999999999999</v>
      </c>
      <c r="K137">
        <f t="shared" si="22"/>
        <v>0.48</v>
      </c>
      <c r="L137">
        <f t="shared" si="23"/>
        <v>0.72</v>
      </c>
      <c r="M137" s="150"/>
      <c r="U137" s="239"/>
    </row>
    <row r="138" spans="1:21">
      <c r="A138" t="s">
        <v>224</v>
      </c>
      <c r="B138" s="239">
        <f t="shared" si="24"/>
        <v>100</v>
      </c>
      <c r="E138" s="149" t="s">
        <v>354</v>
      </c>
      <c r="F138" s="150">
        <v>8.1</v>
      </c>
      <c r="G138" s="150">
        <v>0.40100000000000002</v>
      </c>
      <c r="H138" s="150">
        <v>2.4E-2</v>
      </c>
      <c r="I138" s="151">
        <f t="shared" si="20"/>
        <v>1.44</v>
      </c>
      <c r="J138">
        <f t="shared" si="21"/>
        <v>0.96</v>
      </c>
      <c r="K138">
        <f t="shared" si="22"/>
        <v>0.72</v>
      </c>
      <c r="L138">
        <f t="shared" si="23"/>
        <v>1.08</v>
      </c>
      <c r="M138" s="150"/>
      <c r="U138" s="239"/>
    </row>
    <row r="139" spans="1:21">
      <c r="A139" t="s">
        <v>224</v>
      </c>
      <c r="B139" s="239">
        <f t="shared" si="24"/>
        <v>120</v>
      </c>
      <c r="E139" s="149" t="s">
        <v>355</v>
      </c>
      <c r="F139" s="150">
        <v>10.4</v>
      </c>
      <c r="G139" s="150">
        <v>0.47399999999999998</v>
      </c>
      <c r="H139" s="150">
        <v>2.8000000000000004E-2</v>
      </c>
      <c r="I139" s="151">
        <f t="shared" si="20"/>
        <v>1.6800000000000002</v>
      </c>
      <c r="J139">
        <f t="shared" si="21"/>
        <v>1.1200000000000001</v>
      </c>
      <c r="K139">
        <f t="shared" si="22"/>
        <v>0.84000000000000008</v>
      </c>
      <c r="L139">
        <f t="shared" si="23"/>
        <v>1.2600000000000002</v>
      </c>
      <c r="M139" s="150"/>
      <c r="U139" s="239"/>
    </row>
    <row r="140" spans="1:21">
      <c r="A140" t="s">
        <v>224</v>
      </c>
      <c r="B140" s="239">
        <f t="shared" si="24"/>
        <v>140</v>
      </c>
      <c r="E140" s="149" t="s">
        <v>356</v>
      </c>
      <c r="F140" s="150">
        <v>12.9</v>
      </c>
      <c r="G140" s="150">
        <v>0.55000000000000004</v>
      </c>
      <c r="H140" s="150">
        <v>3.5999999999999997E-2</v>
      </c>
      <c r="I140" s="151">
        <f t="shared" si="20"/>
        <v>2.1599999999999997</v>
      </c>
      <c r="J140">
        <f t="shared" si="21"/>
        <v>1.4399999999999997</v>
      </c>
      <c r="K140">
        <f t="shared" si="22"/>
        <v>1.0799999999999998</v>
      </c>
      <c r="L140">
        <f t="shared" si="23"/>
        <v>1.6199999999999997</v>
      </c>
      <c r="M140" s="150"/>
      <c r="U140" s="239"/>
    </row>
    <row r="141" spans="1:21">
      <c r="A141" t="s">
        <v>224</v>
      </c>
      <c r="B141" s="239">
        <f t="shared" si="24"/>
        <v>160</v>
      </c>
      <c r="E141" s="149" t="s">
        <v>357</v>
      </c>
      <c r="F141" s="150">
        <v>15.8</v>
      </c>
      <c r="G141" s="150">
        <v>0.622</v>
      </c>
      <c r="H141" s="150">
        <v>4.3999999999999997E-2</v>
      </c>
      <c r="I141" s="151">
        <f t="shared" si="20"/>
        <v>2.6399999999999997</v>
      </c>
      <c r="J141">
        <f t="shared" si="21"/>
        <v>1.7599999999999998</v>
      </c>
      <c r="K141">
        <f t="shared" si="22"/>
        <v>1.3199999999999998</v>
      </c>
      <c r="L141">
        <f t="shared" si="23"/>
        <v>1.9799999999999998</v>
      </c>
      <c r="M141" s="150"/>
      <c r="U141" s="239"/>
    </row>
    <row r="142" spans="1:21">
      <c r="A142" t="s">
        <v>224</v>
      </c>
      <c r="B142" s="239">
        <f t="shared" si="24"/>
        <v>180</v>
      </c>
      <c r="E142" s="149" t="s">
        <v>358</v>
      </c>
      <c r="F142" s="150">
        <v>18.8</v>
      </c>
      <c r="G142" s="150">
        <v>0.69799999999999995</v>
      </c>
      <c r="H142" s="150">
        <v>5.2000000000000005E-2</v>
      </c>
      <c r="I142" s="151">
        <f t="shared" si="20"/>
        <v>3.12</v>
      </c>
      <c r="J142">
        <f t="shared" si="21"/>
        <v>2.08</v>
      </c>
      <c r="K142">
        <f t="shared" si="22"/>
        <v>1.56</v>
      </c>
      <c r="L142">
        <f t="shared" si="23"/>
        <v>2.34</v>
      </c>
      <c r="M142" s="150"/>
      <c r="U142" s="239"/>
    </row>
    <row r="143" spans="1:21">
      <c r="A143" t="s">
        <v>224</v>
      </c>
      <c r="B143" s="239">
        <f t="shared" si="24"/>
        <v>200</v>
      </c>
      <c r="E143" s="149" t="s">
        <v>359</v>
      </c>
      <c r="F143" s="150">
        <v>22.4</v>
      </c>
      <c r="G143" s="150">
        <v>0.76800000000000002</v>
      </c>
      <c r="H143" s="150">
        <v>6.4000000000000001E-2</v>
      </c>
      <c r="I143" s="151">
        <f t="shared" si="20"/>
        <v>3.84</v>
      </c>
      <c r="J143">
        <f t="shared" si="21"/>
        <v>2.5599999999999996</v>
      </c>
      <c r="K143">
        <f t="shared" si="22"/>
        <v>1.92</v>
      </c>
      <c r="L143">
        <f t="shared" si="23"/>
        <v>2.88</v>
      </c>
      <c r="M143" s="150"/>
      <c r="U143" s="239"/>
    </row>
    <row r="144" spans="1:21">
      <c r="A144" t="s">
        <v>224</v>
      </c>
      <c r="B144" s="239">
        <f t="shared" si="24"/>
        <v>220</v>
      </c>
      <c r="E144" s="149" t="s">
        <v>360</v>
      </c>
      <c r="F144" s="150">
        <v>26.2</v>
      </c>
      <c r="G144" s="150">
        <v>0.84799999999999998</v>
      </c>
      <c r="H144" s="150">
        <v>7.1999999999999995E-2</v>
      </c>
      <c r="I144" s="151">
        <f t="shared" si="20"/>
        <v>4.3199999999999994</v>
      </c>
      <c r="J144">
        <f t="shared" si="21"/>
        <v>2.8799999999999994</v>
      </c>
      <c r="K144">
        <f t="shared" si="22"/>
        <v>2.1599999999999997</v>
      </c>
      <c r="L144">
        <f t="shared" si="23"/>
        <v>3.2399999999999993</v>
      </c>
      <c r="M144" s="150"/>
      <c r="U144" s="239"/>
    </row>
    <row r="145" spans="1:21">
      <c r="A145" t="s">
        <v>224</v>
      </c>
      <c r="B145" s="239">
        <f t="shared" si="24"/>
        <v>240</v>
      </c>
      <c r="E145" s="149" t="s">
        <v>361</v>
      </c>
      <c r="F145" s="150">
        <v>30.7</v>
      </c>
      <c r="G145" s="150">
        <v>0.92100000000000004</v>
      </c>
      <c r="H145" s="150">
        <v>8.3999999999999991E-2</v>
      </c>
      <c r="I145" s="151">
        <f t="shared" si="20"/>
        <v>5.0399999999999991</v>
      </c>
      <c r="J145">
        <f t="shared" si="21"/>
        <v>3.3599999999999994</v>
      </c>
      <c r="K145">
        <f t="shared" si="22"/>
        <v>2.5199999999999996</v>
      </c>
      <c r="L145">
        <f t="shared" si="23"/>
        <v>3.7799999999999994</v>
      </c>
      <c r="M145" s="150"/>
      <c r="U145" s="239"/>
    </row>
    <row r="146" spans="1:21">
      <c r="A146" t="s">
        <v>224</v>
      </c>
      <c r="B146" s="239">
        <f t="shared" si="24"/>
        <v>270</v>
      </c>
      <c r="E146" s="149" t="s">
        <v>362</v>
      </c>
      <c r="F146" s="150">
        <v>36.1</v>
      </c>
      <c r="G146" s="150">
        <v>1.04</v>
      </c>
      <c r="H146" s="150">
        <v>0.1</v>
      </c>
      <c r="I146" s="151">
        <f t="shared" si="20"/>
        <v>6</v>
      </c>
      <c r="J146">
        <f t="shared" si="21"/>
        <v>4</v>
      </c>
      <c r="K146">
        <f t="shared" si="22"/>
        <v>3</v>
      </c>
      <c r="L146">
        <f t="shared" si="23"/>
        <v>4.5</v>
      </c>
      <c r="M146" s="150"/>
      <c r="U146" s="239"/>
    </row>
    <row r="147" spans="1:21">
      <c r="A147" t="s">
        <v>224</v>
      </c>
      <c r="B147" s="239">
        <f t="shared" si="24"/>
        <v>300</v>
      </c>
      <c r="E147" s="149" t="s">
        <v>363</v>
      </c>
      <c r="F147" s="150">
        <v>42.2</v>
      </c>
      <c r="G147" s="150">
        <v>1.1599999999999999</v>
      </c>
      <c r="H147" s="150">
        <v>0.12</v>
      </c>
      <c r="I147" s="151">
        <f t="shared" si="20"/>
        <v>7.1999999999999993</v>
      </c>
      <c r="J147">
        <f t="shared" si="21"/>
        <v>4.7999999999999989</v>
      </c>
      <c r="K147">
        <f t="shared" si="22"/>
        <v>3.5999999999999996</v>
      </c>
      <c r="L147">
        <f t="shared" si="23"/>
        <v>5.3999999999999995</v>
      </c>
      <c r="M147" s="150"/>
      <c r="U147" s="239"/>
    </row>
    <row r="148" spans="1:21">
      <c r="A148" t="s">
        <v>224</v>
      </c>
      <c r="B148" s="239">
        <f t="shared" si="24"/>
        <v>330</v>
      </c>
      <c r="E148" s="149" t="s">
        <v>364</v>
      </c>
      <c r="F148" s="150">
        <v>49.1</v>
      </c>
      <c r="G148" s="150">
        <v>1.25</v>
      </c>
      <c r="H148" s="150">
        <v>0.13600000000000001</v>
      </c>
      <c r="I148" s="151">
        <f t="shared" si="20"/>
        <v>8.16</v>
      </c>
      <c r="J148">
        <f t="shared" si="21"/>
        <v>5.4399999999999995</v>
      </c>
      <c r="K148">
        <f t="shared" si="22"/>
        <v>4.08</v>
      </c>
      <c r="L148">
        <f t="shared" si="23"/>
        <v>6.12</v>
      </c>
      <c r="M148" s="150"/>
      <c r="U148" s="239"/>
    </row>
    <row r="149" spans="1:21">
      <c r="A149" t="s">
        <v>224</v>
      </c>
      <c r="B149" s="239">
        <f t="shared" si="24"/>
        <v>360</v>
      </c>
      <c r="E149" s="149" t="s">
        <v>365</v>
      </c>
      <c r="F149" s="150">
        <v>57.1</v>
      </c>
      <c r="G149" s="150">
        <v>1.35</v>
      </c>
      <c r="H149" s="150">
        <v>0.16</v>
      </c>
      <c r="I149" s="151">
        <f t="shared" si="20"/>
        <v>9.6</v>
      </c>
      <c r="J149">
        <f t="shared" si="21"/>
        <v>6.3999999999999995</v>
      </c>
      <c r="K149">
        <f t="shared" si="22"/>
        <v>4.8</v>
      </c>
      <c r="L149">
        <f t="shared" si="23"/>
        <v>7.1999999999999993</v>
      </c>
      <c r="M149" s="150"/>
      <c r="U149" s="239"/>
    </row>
    <row r="150" spans="1:21">
      <c r="A150" t="s">
        <v>224</v>
      </c>
      <c r="B150" s="239">
        <f t="shared" si="24"/>
        <v>400</v>
      </c>
      <c r="E150" s="149" t="s">
        <v>366</v>
      </c>
      <c r="F150" s="150">
        <v>66.3</v>
      </c>
      <c r="G150" s="150">
        <v>1.47</v>
      </c>
      <c r="H150" s="150">
        <v>0.184</v>
      </c>
      <c r="I150" s="151">
        <f t="shared" si="20"/>
        <v>11.04</v>
      </c>
      <c r="J150">
        <f t="shared" si="21"/>
        <v>7.3599999999999994</v>
      </c>
      <c r="K150">
        <f t="shared" si="22"/>
        <v>5.52</v>
      </c>
      <c r="L150">
        <f t="shared" si="23"/>
        <v>8.2799999999999994</v>
      </c>
      <c r="M150" s="150"/>
      <c r="U150" s="239"/>
    </row>
    <row r="151" spans="1:21">
      <c r="A151" t="s">
        <v>224</v>
      </c>
      <c r="B151" s="239">
        <f t="shared" si="24"/>
        <v>450</v>
      </c>
      <c r="E151" s="149" t="s">
        <v>367</v>
      </c>
      <c r="F151" s="150">
        <v>77.599999999999994</v>
      </c>
      <c r="G151" s="150">
        <v>1.61</v>
      </c>
      <c r="H151" s="150">
        <v>0.21600000000000003</v>
      </c>
      <c r="I151" s="151">
        <f t="shared" si="20"/>
        <v>12.96</v>
      </c>
      <c r="J151">
        <f t="shared" si="21"/>
        <v>8.64</v>
      </c>
      <c r="K151">
        <f t="shared" si="22"/>
        <v>6.48</v>
      </c>
      <c r="L151">
        <f t="shared" si="23"/>
        <v>9.7200000000000006</v>
      </c>
      <c r="M151" s="150"/>
      <c r="U151" s="239"/>
    </row>
    <row r="152" spans="1:21">
      <c r="A152" t="s">
        <v>224</v>
      </c>
      <c r="B152" s="239">
        <f t="shared" si="24"/>
        <v>500</v>
      </c>
      <c r="E152" s="149" t="s">
        <v>368</v>
      </c>
      <c r="F152" s="150">
        <v>90.7</v>
      </c>
      <c r="G152" s="150">
        <v>1.74</v>
      </c>
      <c r="H152" s="150">
        <v>0.252</v>
      </c>
      <c r="I152" s="151">
        <f t="shared" si="20"/>
        <v>15.120000000000001</v>
      </c>
      <c r="J152">
        <f t="shared" si="21"/>
        <v>10.08</v>
      </c>
      <c r="K152">
        <f t="shared" si="22"/>
        <v>7.5600000000000005</v>
      </c>
      <c r="L152">
        <f t="shared" si="23"/>
        <v>11.34</v>
      </c>
      <c r="M152" s="150"/>
      <c r="U152" s="239"/>
    </row>
    <row r="153" spans="1:21">
      <c r="A153" t="s">
        <v>224</v>
      </c>
      <c r="B153" s="239">
        <f t="shared" si="24"/>
        <v>550</v>
      </c>
      <c r="E153" s="149" t="s">
        <v>369</v>
      </c>
      <c r="F153" s="150">
        <v>106</v>
      </c>
      <c r="G153" s="150">
        <v>1.88</v>
      </c>
      <c r="H153" s="150">
        <v>0.29599999999999999</v>
      </c>
      <c r="I153" s="151">
        <f t="shared" si="20"/>
        <v>17.759999999999998</v>
      </c>
      <c r="J153">
        <f t="shared" si="21"/>
        <v>11.839999999999998</v>
      </c>
      <c r="K153">
        <f t="shared" si="22"/>
        <v>8.879999999999999</v>
      </c>
      <c r="L153">
        <f t="shared" si="23"/>
        <v>13.319999999999999</v>
      </c>
      <c r="M153" s="150"/>
      <c r="U153" s="239"/>
    </row>
    <row r="154" spans="1:21">
      <c r="A154" t="s">
        <v>224</v>
      </c>
      <c r="B154" s="239">
        <f t="shared" si="24"/>
        <v>600</v>
      </c>
      <c r="E154" s="149" t="s">
        <v>370</v>
      </c>
      <c r="F154" s="150">
        <v>122</v>
      </c>
      <c r="G154" s="150">
        <v>2.02</v>
      </c>
      <c r="H154" s="150">
        <v>0.34</v>
      </c>
      <c r="I154" s="151">
        <f t="shared" si="20"/>
        <v>20.400000000000002</v>
      </c>
      <c r="J154">
        <f t="shared" si="21"/>
        <v>13.600000000000001</v>
      </c>
      <c r="K154">
        <f t="shared" si="22"/>
        <v>10.200000000000001</v>
      </c>
      <c r="L154">
        <f t="shared" si="23"/>
        <v>15.3</v>
      </c>
      <c r="M154" s="150"/>
      <c r="U154" s="239"/>
    </row>
    <row r="155" spans="1:21">
      <c r="A155" t="s">
        <v>227</v>
      </c>
      <c r="B155" s="239">
        <f t="shared" ref="B155:B175" si="25">SPLITME($E155,0,"*","IPN")</f>
        <v>80</v>
      </c>
      <c r="E155" s="149" t="s">
        <v>392</v>
      </c>
      <c r="F155" s="150">
        <v>5.95</v>
      </c>
      <c r="G155" s="150">
        <v>0.30399999999999999</v>
      </c>
      <c r="H155" s="150">
        <v>1.6E-2</v>
      </c>
      <c r="I155" s="151">
        <f t="shared" si="20"/>
        <v>0.96</v>
      </c>
      <c r="J155">
        <f t="shared" si="21"/>
        <v>0.6399999999999999</v>
      </c>
      <c r="K155">
        <f t="shared" si="22"/>
        <v>0.48</v>
      </c>
      <c r="L155">
        <f t="shared" si="23"/>
        <v>0.72</v>
      </c>
      <c r="M155" s="150"/>
      <c r="U155" s="239"/>
    </row>
    <row r="156" spans="1:21">
      <c r="A156" t="s">
        <v>227</v>
      </c>
      <c r="B156" s="239">
        <f t="shared" si="25"/>
        <v>100</v>
      </c>
      <c r="E156" s="149" t="s">
        <v>372</v>
      </c>
      <c r="F156" s="150">
        <v>8.32</v>
      </c>
      <c r="G156" s="150">
        <v>0.37</v>
      </c>
      <c r="H156" s="150">
        <v>2.4E-2</v>
      </c>
      <c r="I156" s="151">
        <f t="shared" si="20"/>
        <v>1.44</v>
      </c>
      <c r="J156">
        <f t="shared" si="21"/>
        <v>0.96</v>
      </c>
      <c r="K156">
        <f t="shared" si="22"/>
        <v>0.72</v>
      </c>
      <c r="L156">
        <f t="shared" si="23"/>
        <v>1.08</v>
      </c>
      <c r="M156" s="150"/>
      <c r="U156" s="239"/>
    </row>
    <row r="157" spans="1:21">
      <c r="A157" t="s">
        <v>227</v>
      </c>
      <c r="B157" s="239">
        <f t="shared" si="25"/>
        <v>120</v>
      </c>
      <c r="E157" s="149" t="s">
        <v>373</v>
      </c>
      <c r="F157" s="150">
        <v>11.2</v>
      </c>
      <c r="G157" s="150">
        <v>0.439</v>
      </c>
      <c r="H157" s="150">
        <v>3.2000000000000001E-2</v>
      </c>
      <c r="I157" s="151">
        <f t="shared" si="20"/>
        <v>1.92</v>
      </c>
      <c r="J157">
        <f t="shared" si="21"/>
        <v>1.2799999999999998</v>
      </c>
      <c r="K157">
        <f t="shared" si="22"/>
        <v>0.96</v>
      </c>
      <c r="L157">
        <f t="shared" si="23"/>
        <v>1.44</v>
      </c>
      <c r="M157" s="150"/>
      <c r="U157" s="239"/>
    </row>
    <row r="158" spans="1:21">
      <c r="A158" t="s">
        <v>227</v>
      </c>
      <c r="B158" s="239">
        <f t="shared" si="25"/>
        <v>140</v>
      </c>
      <c r="E158" s="149" t="s">
        <v>374</v>
      </c>
      <c r="F158" s="150">
        <v>14.4</v>
      </c>
      <c r="G158" s="150">
        <v>0.502</v>
      </c>
      <c r="H158" s="150">
        <v>0.04</v>
      </c>
      <c r="I158" s="151">
        <f t="shared" si="20"/>
        <v>2.4</v>
      </c>
      <c r="J158">
        <f t="shared" si="21"/>
        <v>1.5999999999999999</v>
      </c>
      <c r="K158">
        <f t="shared" si="22"/>
        <v>1.2</v>
      </c>
      <c r="L158">
        <f t="shared" si="23"/>
        <v>1.7999999999999998</v>
      </c>
      <c r="M158" s="150"/>
      <c r="U158" s="239"/>
    </row>
    <row r="159" spans="1:21">
      <c r="A159" t="s">
        <v>227</v>
      </c>
      <c r="B159" s="239">
        <f t="shared" si="25"/>
        <v>160</v>
      </c>
      <c r="E159" s="149" t="s">
        <v>375</v>
      </c>
      <c r="F159" s="150">
        <v>17.899999999999999</v>
      </c>
      <c r="G159" s="150">
        <v>0.57499999999999996</v>
      </c>
      <c r="H159" s="150">
        <v>5.2000000000000005E-2</v>
      </c>
      <c r="I159" s="151">
        <f t="shared" si="20"/>
        <v>3.12</v>
      </c>
      <c r="J159">
        <f t="shared" si="21"/>
        <v>2.08</v>
      </c>
      <c r="K159">
        <f t="shared" si="22"/>
        <v>1.56</v>
      </c>
      <c r="L159">
        <f t="shared" si="23"/>
        <v>2.34</v>
      </c>
      <c r="M159" s="150"/>
      <c r="U159" s="239"/>
    </row>
    <row r="160" spans="1:21">
      <c r="A160" t="s">
        <v>227</v>
      </c>
      <c r="B160" s="239">
        <f t="shared" si="25"/>
        <v>180</v>
      </c>
      <c r="E160" s="149" t="s">
        <v>376</v>
      </c>
      <c r="F160" s="150">
        <v>21.9</v>
      </c>
      <c r="G160" s="150">
        <v>0.64</v>
      </c>
      <c r="H160" s="150">
        <v>0.06</v>
      </c>
      <c r="I160" s="151">
        <f t="shared" si="20"/>
        <v>3.5999999999999996</v>
      </c>
      <c r="J160">
        <f t="shared" si="21"/>
        <v>2.3999999999999995</v>
      </c>
      <c r="K160">
        <f t="shared" si="22"/>
        <v>1.7999999999999998</v>
      </c>
      <c r="L160">
        <f t="shared" si="23"/>
        <v>2.6999999999999997</v>
      </c>
      <c r="M160" s="150"/>
      <c r="U160" s="239"/>
    </row>
    <row r="161" spans="1:21">
      <c r="A161" t="s">
        <v>227</v>
      </c>
      <c r="B161" s="239">
        <f t="shared" si="25"/>
        <v>200</v>
      </c>
      <c r="E161" s="149" t="s">
        <v>377</v>
      </c>
      <c r="F161" s="150">
        <v>26.3</v>
      </c>
      <c r="G161" s="150">
        <v>0.70899999999999996</v>
      </c>
      <c r="H161" s="150">
        <v>7.1999999999999995E-2</v>
      </c>
      <c r="I161" s="151">
        <f t="shared" si="20"/>
        <v>4.3199999999999994</v>
      </c>
      <c r="J161">
        <f t="shared" si="21"/>
        <v>2.8799999999999994</v>
      </c>
      <c r="K161">
        <f t="shared" si="22"/>
        <v>2.1599999999999997</v>
      </c>
      <c r="L161">
        <f t="shared" si="23"/>
        <v>3.2399999999999993</v>
      </c>
      <c r="M161" s="150"/>
      <c r="U161" s="239"/>
    </row>
    <row r="162" spans="1:21">
      <c r="A162" t="s">
        <v>227</v>
      </c>
      <c r="B162" s="239">
        <f t="shared" si="25"/>
        <v>220</v>
      </c>
      <c r="E162" s="149" t="s">
        <v>378</v>
      </c>
      <c r="F162" s="150">
        <v>31.1</v>
      </c>
      <c r="G162" s="150">
        <v>0.77500000000000002</v>
      </c>
      <c r="H162" s="150">
        <v>8.7999999999999995E-2</v>
      </c>
      <c r="I162" s="151">
        <f t="shared" si="20"/>
        <v>5.2799999999999994</v>
      </c>
      <c r="J162">
        <f t="shared" si="21"/>
        <v>3.5199999999999996</v>
      </c>
      <c r="K162">
        <f t="shared" si="22"/>
        <v>2.6399999999999997</v>
      </c>
      <c r="L162">
        <f t="shared" si="23"/>
        <v>3.9599999999999995</v>
      </c>
      <c r="M162" s="150"/>
      <c r="U162" s="239"/>
    </row>
    <row r="163" spans="1:21">
      <c r="A163" t="s">
        <v>227</v>
      </c>
      <c r="B163" s="239">
        <f t="shared" si="25"/>
        <v>240</v>
      </c>
      <c r="E163" s="149" t="s">
        <v>379</v>
      </c>
      <c r="F163" s="150">
        <v>36.200000000000003</v>
      </c>
      <c r="G163" s="150">
        <v>0.84399999999999997</v>
      </c>
      <c r="H163" s="150">
        <v>0.1</v>
      </c>
      <c r="I163" s="151">
        <f t="shared" si="20"/>
        <v>6</v>
      </c>
      <c r="J163">
        <f t="shared" si="21"/>
        <v>4</v>
      </c>
      <c r="K163">
        <f t="shared" si="22"/>
        <v>3</v>
      </c>
      <c r="L163">
        <f t="shared" si="23"/>
        <v>4.5</v>
      </c>
      <c r="M163" s="150"/>
      <c r="U163" s="239"/>
    </row>
    <row r="164" spans="1:21">
      <c r="A164" t="s">
        <v>227</v>
      </c>
      <c r="B164" s="239">
        <f t="shared" si="25"/>
        <v>260</v>
      </c>
      <c r="E164" s="149" t="s">
        <v>380</v>
      </c>
      <c r="F164" s="150">
        <v>41.9</v>
      </c>
      <c r="G164" s="150">
        <v>0.90600000000000003</v>
      </c>
      <c r="H164" s="150">
        <v>0.11599999999999999</v>
      </c>
      <c r="I164" s="151">
        <f t="shared" si="20"/>
        <v>6.9599999999999991</v>
      </c>
      <c r="J164">
        <f t="shared" si="21"/>
        <v>4.6399999999999988</v>
      </c>
      <c r="K164">
        <f t="shared" si="22"/>
        <v>3.4799999999999995</v>
      </c>
      <c r="L164">
        <f t="shared" si="23"/>
        <v>5.2199999999999989</v>
      </c>
      <c r="M164" s="150"/>
      <c r="U164" s="239"/>
    </row>
    <row r="165" spans="1:21">
      <c r="A165" t="s">
        <v>227</v>
      </c>
      <c r="B165" s="239">
        <f t="shared" si="25"/>
        <v>280</v>
      </c>
      <c r="E165" s="149" t="s">
        <v>381</v>
      </c>
      <c r="F165" s="150">
        <v>48</v>
      </c>
      <c r="G165" s="150">
        <v>0.96599999999999997</v>
      </c>
      <c r="H165" s="150">
        <v>0.13600000000000001</v>
      </c>
      <c r="I165" s="151">
        <f t="shared" si="20"/>
        <v>8.16</v>
      </c>
      <c r="J165">
        <f t="shared" si="21"/>
        <v>5.4399999999999995</v>
      </c>
      <c r="K165">
        <f t="shared" si="22"/>
        <v>4.08</v>
      </c>
      <c r="L165">
        <f t="shared" si="23"/>
        <v>6.12</v>
      </c>
      <c r="M165" s="150"/>
      <c r="U165" s="239"/>
    </row>
    <row r="166" spans="1:21">
      <c r="A166" t="s">
        <v>227</v>
      </c>
      <c r="B166" s="239">
        <f t="shared" si="25"/>
        <v>300</v>
      </c>
      <c r="E166" s="149" t="s">
        <v>382</v>
      </c>
      <c r="F166" s="150">
        <v>54.2</v>
      </c>
      <c r="G166" s="150">
        <v>1.03</v>
      </c>
      <c r="H166" s="150">
        <v>0.152</v>
      </c>
      <c r="I166" s="151">
        <f t="shared" si="20"/>
        <v>9.1199999999999992</v>
      </c>
      <c r="J166">
        <f t="shared" si="21"/>
        <v>6.0799999999999992</v>
      </c>
      <c r="K166">
        <f t="shared" si="22"/>
        <v>4.5599999999999996</v>
      </c>
      <c r="L166">
        <f t="shared" si="23"/>
        <v>6.84</v>
      </c>
      <c r="M166" s="150"/>
      <c r="U166" s="239"/>
    </row>
    <row r="167" spans="1:21">
      <c r="A167" t="s">
        <v>227</v>
      </c>
      <c r="B167" s="239">
        <f t="shared" si="25"/>
        <v>320</v>
      </c>
      <c r="E167" s="149" t="s">
        <v>383</v>
      </c>
      <c r="F167" s="150">
        <v>61.1</v>
      </c>
      <c r="G167" s="150">
        <v>1.0900000000000001</v>
      </c>
      <c r="H167" s="150">
        <v>0.17199999999999999</v>
      </c>
      <c r="I167" s="151">
        <f t="shared" si="20"/>
        <v>10.319999999999999</v>
      </c>
      <c r="J167">
        <f t="shared" si="21"/>
        <v>6.879999999999999</v>
      </c>
      <c r="K167">
        <f t="shared" si="22"/>
        <v>5.1599999999999993</v>
      </c>
      <c r="L167">
        <f t="shared" si="23"/>
        <v>7.7399999999999984</v>
      </c>
      <c r="M167" s="150"/>
      <c r="U167" s="239"/>
    </row>
    <row r="168" spans="1:21">
      <c r="A168" t="s">
        <v>227</v>
      </c>
      <c r="B168" s="239">
        <f t="shared" si="25"/>
        <v>340</v>
      </c>
      <c r="E168" s="149" t="s">
        <v>384</v>
      </c>
      <c r="F168" s="150">
        <v>68.099999999999994</v>
      </c>
      <c r="G168" s="150">
        <v>1.1499999999999999</v>
      </c>
      <c r="H168" s="150">
        <v>0.192</v>
      </c>
      <c r="I168" s="151">
        <f t="shared" si="20"/>
        <v>11.52</v>
      </c>
      <c r="J168">
        <f t="shared" si="21"/>
        <v>7.68</v>
      </c>
      <c r="K168">
        <f t="shared" si="22"/>
        <v>5.76</v>
      </c>
      <c r="L168">
        <f t="shared" si="23"/>
        <v>8.64</v>
      </c>
      <c r="M168" s="150"/>
      <c r="U168" s="239"/>
    </row>
    <row r="169" spans="1:21">
      <c r="A169" t="s">
        <v>227</v>
      </c>
      <c r="B169" s="239">
        <f t="shared" si="25"/>
        <v>360</v>
      </c>
      <c r="E169" s="149" t="s">
        <v>385</v>
      </c>
      <c r="F169" s="150">
        <v>76.2</v>
      </c>
      <c r="G169" s="150">
        <v>1.21</v>
      </c>
      <c r="H169" s="150">
        <v>0.21200000000000002</v>
      </c>
      <c r="I169" s="151">
        <f t="shared" si="20"/>
        <v>12.72</v>
      </c>
      <c r="J169">
        <f t="shared" si="21"/>
        <v>8.48</v>
      </c>
      <c r="K169">
        <f t="shared" si="22"/>
        <v>6.36</v>
      </c>
      <c r="L169">
        <f t="shared" si="23"/>
        <v>9.5400000000000009</v>
      </c>
      <c r="M169" s="150"/>
      <c r="U169" s="239"/>
    </row>
    <row r="170" spans="1:21">
      <c r="A170" t="s">
        <v>227</v>
      </c>
      <c r="B170" s="239">
        <f t="shared" si="25"/>
        <v>380</v>
      </c>
      <c r="E170" s="149" t="s">
        <v>386</v>
      </c>
      <c r="F170" s="150">
        <v>83.98</v>
      </c>
      <c r="G170" s="150">
        <v>1.27</v>
      </c>
      <c r="H170" s="150">
        <v>0.23599999999999999</v>
      </c>
      <c r="I170" s="151">
        <f t="shared" si="20"/>
        <v>14.16</v>
      </c>
      <c r="J170">
        <f t="shared" si="21"/>
        <v>9.44</v>
      </c>
      <c r="K170">
        <f t="shared" si="22"/>
        <v>7.08</v>
      </c>
      <c r="L170">
        <f t="shared" si="23"/>
        <v>10.620000000000001</v>
      </c>
      <c r="M170" s="150"/>
      <c r="U170" s="239"/>
    </row>
    <row r="171" spans="1:21">
      <c r="A171" t="s">
        <v>227</v>
      </c>
      <c r="B171" s="239">
        <f t="shared" si="25"/>
        <v>400</v>
      </c>
      <c r="E171" s="149" t="s">
        <v>387</v>
      </c>
      <c r="F171" s="150">
        <v>92.6</v>
      </c>
      <c r="G171" s="150">
        <v>1.33</v>
      </c>
      <c r="H171" s="150">
        <v>0.26</v>
      </c>
      <c r="I171" s="151">
        <f t="shared" si="20"/>
        <v>15.600000000000001</v>
      </c>
      <c r="J171">
        <f t="shared" si="21"/>
        <v>10.4</v>
      </c>
      <c r="K171">
        <f t="shared" si="22"/>
        <v>7.8000000000000007</v>
      </c>
      <c r="L171">
        <f t="shared" si="23"/>
        <v>11.700000000000001</v>
      </c>
      <c r="M171" s="150"/>
      <c r="U171" s="239"/>
    </row>
    <row r="172" spans="1:21">
      <c r="A172" t="s">
        <v>227</v>
      </c>
      <c r="B172" s="239">
        <f t="shared" si="25"/>
        <v>450</v>
      </c>
      <c r="E172" s="149" t="s">
        <v>388</v>
      </c>
      <c r="F172" s="150">
        <v>115</v>
      </c>
      <c r="G172" s="150">
        <v>1.48</v>
      </c>
      <c r="H172" s="150">
        <v>0.32400000000000001</v>
      </c>
      <c r="I172" s="151">
        <f t="shared" si="20"/>
        <v>19.440000000000001</v>
      </c>
      <c r="J172">
        <f t="shared" si="21"/>
        <v>12.96</v>
      </c>
      <c r="K172">
        <f t="shared" si="22"/>
        <v>9.7200000000000006</v>
      </c>
      <c r="L172">
        <f t="shared" si="23"/>
        <v>14.580000000000002</v>
      </c>
      <c r="M172" s="150"/>
      <c r="U172" s="239"/>
    </row>
    <row r="173" spans="1:21">
      <c r="A173" t="s">
        <v>227</v>
      </c>
      <c r="B173" s="239">
        <f t="shared" si="25"/>
        <v>500</v>
      </c>
      <c r="E173" s="149" t="s">
        <v>389</v>
      </c>
      <c r="F173" s="150">
        <v>141</v>
      </c>
      <c r="G173" s="150">
        <v>1.63</v>
      </c>
      <c r="H173" s="150">
        <v>0.39600000000000002</v>
      </c>
      <c r="I173" s="151">
        <f t="shared" si="20"/>
        <v>23.76</v>
      </c>
      <c r="J173">
        <f t="shared" si="21"/>
        <v>15.84</v>
      </c>
      <c r="K173">
        <f t="shared" si="22"/>
        <v>11.88</v>
      </c>
      <c r="L173">
        <f t="shared" si="23"/>
        <v>17.82</v>
      </c>
      <c r="M173" s="150"/>
      <c r="U173" s="239"/>
    </row>
    <row r="174" spans="1:21">
      <c r="A174" t="s">
        <v>227</v>
      </c>
      <c r="B174" s="239">
        <f t="shared" si="25"/>
        <v>550</v>
      </c>
      <c r="E174" s="149" t="s">
        <v>390</v>
      </c>
      <c r="F174" s="150">
        <v>167</v>
      </c>
      <c r="G174" s="150">
        <v>1.8</v>
      </c>
      <c r="H174" s="150">
        <v>0.46799999999999997</v>
      </c>
      <c r="I174" s="151">
        <f t="shared" si="20"/>
        <v>28.08</v>
      </c>
      <c r="J174">
        <f t="shared" si="21"/>
        <v>18.72</v>
      </c>
      <c r="K174">
        <f t="shared" si="22"/>
        <v>14.04</v>
      </c>
      <c r="L174">
        <f t="shared" si="23"/>
        <v>21.06</v>
      </c>
      <c r="M174" s="150"/>
      <c r="U174" s="239"/>
    </row>
    <row r="175" spans="1:21">
      <c r="A175" t="s">
        <v>227</v>
      </c>
      <c r="B175" s="239">
        <f t="shared" si="25"/>
        <v>600</v>
      </c>
      <c r="E175" s="149" t="s">
        <v>391</v>
      </c>
      <c r="F175" s="150">
        <v>199</v>
      </c>
      <c r="G175" s="150">
        <v>1.92</v>
      </c>
      <c r="H175" s="150">
        <v>0.55599999999999994</v>
      </c>
      <c r="I175" s="151">
        <f t="shared" si="20"/>
        <v>33.36</v>
      </c>
      <c r="J175">
        <f t="shared" si="21"/>
        <v>22.24</v>
      </c>
      <c r="K175">
        <f t="shared" si="22"/>
        <v>16.68</v>
      </c>
      <c r="L175">
        <f t="shared" si="23"/>
        <v>25.02</v>
      </c>
      <c r="M175" s="150"/>
      <c r="U175" s="239"/>
    </row>
    <row r="176" spans="1:21">
      <c r="A176" t="s">
        <v>233</v>
      </c>
      <c r="B176" s="239">
        <f t="shared" ref="B176:B239" si="26">SPLITME($E176,0,"*","Plat")</f>
        <v>10</v>
      </c>
      <c r="C176" s="239">
        <f t="shared" ref="C176:C239" si="27">SPLITME($E176,1,"*","Plat")</f>
        <v>3</v>
      </c>
      <c r="D176" s="239">
        <f t="shared" ref="D176:D239" si="28">SPLITME($E176,2,"*","Plat")</f>
        <v>0</v>
      </c>
      <c r="E176" s="149" t="s">
        <v>445</v>
      </c>
      <c r="F176" s="150">
        <v>0.23</v>
      </c>
      <c r="G176" s="150">
        <v>0.02</v>
      </c>
      <c r="H176" s="150">
        <v>0.01</v>
      </c>
      <c r="I176" s="151">
        <f t="shared" si="20"/>
        <v>0.6</v>
      </c>
      <c r="J176">
        <f t="shared" si="21"/>
        <v>0.39999999999999997</v>
      </c>
      <c r="K176">
        <f t="shared" si="22"/>
        <v>0.3</v>
      </c>
      <c r="L176">
        <f t="shared" si="23"/>
        <v>0.44999999999999996</v>
      </c>
      <c r="M176" s="150"/>
      <c r="U176" s="239"/>
    </row>
    <row r="177" spans="1:21">
      <c r="A177" t="s">
        <v>233</v>
      </c>
      <c r="B177" s="239">
        <f t="shared" si="26"/>
        <v>10</v>
      </c>
      <c r="C177" s="239">
        <f t="shared" si="27"/>
        <v>4</v>
      </c>
      <c r="D177" s="239">
        <f t="shared" si="28"/>
        <v>0</v>
      </c>
      <c r="E177" s="149" t="s">
        <v>446</v>
      </c>
      <c r="F177" s="150">
        <v>0.31</v>
      </c>
      <c r="G177" s="150">
        <v>0.02</v>
      </c>
      <c r="H177" s="150">
        <v>0.01</v>
      </c>
      <c r="I177" s="151">
        <f t="shared" si="20"/>
        <v>0.6</v>
      </c>
      <c r="J177">
        <f t="shared" si="21"/>
        <v>0.39999999999999997</v>
      </c>
      <c r="K177">
        <f t="shared" si="22"/>
        <v>0.3</v>
      </c>
      <c r="L177">
        <f t="shared" si="23"/>
        <v>0.44999999999999996</v>
      </c>
      <c r="M177" s="150"/>
      <c r="U177" s="239"/>
    </row>
    <row r="178" spans="1:21">
      <c r="A178" t="s">
        <v>233</v>
      </c>
      <c r="B178" s="239">
        <f t="shared" si="26"/>
        <v>10</v>
      </c>
      <c r="C178" s="239">
        <f t="shared" si="27"/>
        <v>5</v>
      </c>
      <c r="D178" s="239">
        <f t="shared" si="28"/>
        <v>0</v>
      </c>
      <c r="E178" s="149" t="s">
        <v>447</v>
      </c>
      <c r="F178" s="150">
        <v>0.39</v>
      </c>
      <c r="G178" s="150">
        <v>0.02</v>
      </c>
      <c r="H178" s="150">
        <v>0.01</v>
      </c>
      <c r="I178" s="151">
        <f t="shared" si="20"/>
        <v>0.6</v>
      </c>
      <c r="J178">
        <f t="shared" si="21"/>
        <v>0.39999999999999997</v>
      </c>
      <c r="K178">
        <f t="shared" si="22"/>
        <v>0.3</v>
      </c>
      <c r="L178">
        <f t="shared" si="23"/>
        <v>0.44999999999999996</v>
      </c>
      <c r="M178" s="150"/>
      <c r="U178" s="239"/>
    </row>
    <row r="179" spans="1:21">
      <c r="A179" t="s">
        <v>233</v>
      </c>
      <c r="B179" s="239">
        <f t="shared" si="26"/>
        <v>12</v>
      </c>
      <c r="C179" s="239">
        <f t="shared" si="27"/>
        <v>3</v>
      </c>
      <c r="D179" s="239">
        <f t="shared" si="28"/>
        <v>0</v>
      </c>
      <c r="E179" s="149" t="s">
        <v>486</v>
      </c>
      <c r="F179" s="150">
        <v>0.28000000000000003</v>
      </c>
      <c r="G179" s="150">
        <v>2.4E-2</v>
      </c>
      <c r="H179" s="150">
        <v>0.01</v>
      </c>
      <c r="I179" s="151">
        <f t="shared" si="20"/>
        <v>0.6</v>
      </c>
      <c r="J179">
        <f t="shared" si="21"/>
        <v>0.39999999999999997</v>
      </c>
      <c r="K179">
        <f t="shared" si="22"/>
        <v>0.3</v>
      </c>
      <c r="L179">
        <f t="shared" si="23"/>
        <v>0.44999999999999996</v>
      </c>
      <c r="M179" s="150"/>
      <c r="U179" s="239"/>
    </row>
    <row r="180" spans="1:21">
      <c r="A180" t="s">
        <v>233</v>
      </c>
      <c r="B180" s="239">
        <f t="shared" si="26"/>
        <v>12</v>
      </c>
      <c r="C180" s="239">
        <f t="shared" si="27"/>
        <v>4</v>
      </c>
      <c r="D180" s="239">
        <f t="shared" si="28"/>
        <v>0</v>
      </c>
      <c r="E180" s="149" t="s">
        <v>487</v>
      </c>
      <c r="F180" s="150">
        <v>0.38</v>
      </c>
      <c r="G180" s="150">
        <v>2.4E-2</v>
      </c>
      <c r="H180" s="150">
        <v>0.01</v>
      </c>
      <c r="I180" s="151">
        <f t="shared" si="20"/>
        <v>0.6</v>
      </c>
      <c r="J180">
        <f t="shared" si="21"/>
        <v>0.39999999999999997</v>
      </c>
      <c r="K180">
        <f t="shared" si="22"/>
        <v>0.3</v>
      </c>
      <c r="L180">
        <f t="shared" si="23"/>
        <v>0.44999999999999996</v>
      </c>
      <c r="M180" s="150"/>
      <c r="U180" s="239"/>
    </row>
    <row r="181" spans="1:21">
      <c r="A181" t="s">
        <v>233</v>
      </c>
      <c r="B181" s="239">
        <f t="shared" si="26"/>
        <v>12</v>
      </c>
      <c r="C181" s="239">
        <f t="shared" si="27"/>
        <v>5</v>
      </c>
      <c r="D181" s="239">
        <f t="shared" si="28"/>
        <v>0</v>
      </c>
      <c r="E181" s="149" t="s">
        <v>488</v>
      </c>
      <c r="F181" s="150">
        <v>0.47</v>
      </c>
      <c r="G181" s="150">
        <v>2.4E-2</v>
      </c>
      <c r="H181" s="150">
        <v>0.01</v>
      </c>
      <c r="I181" s="151">
        <f t="shared" si="20"/>
        <v>0.6</v>
      </c>
      <c r="J181">
        <f t="shared" si="21"/>
        <v>0.39999999999999997</v>
      </c>
      <c r="K181">
        <f t="shared" si="22"/>
        <v>0.3</v>
      </c>
      <c r="L181">
        <f t="shared" si="23"/>
        <v>0.44999999999999996</v>
      </c>
      <c r="M181" s="150"/>
      <c r="U181" s="239"/>
    </row>
    <row r="182" spans="1:21">
      <c r="A182" t="s">
        <v>233</v>
      </c>
      <c r="B182" s="239">
        <f t="shared" si="26"/>
        <v>12</v>
      </c>
      <c r="C182" s="239">
        <f t="shared" si="27"/>
        <v>6</v>
      </c>
      <c r="D182" s="239">
        <f t="shared" si="28"/>
        <v>0</v>
      </c>
      <c r="E182" s="149" t="s">
        <v>489</v>
      </c>
      <c r="F182" s="150">
        <v>0.57999999999999996</v>
      </c>
      <c r="G182" s="150">
        <v>2.4E-2</v>
      </c>
      <c r="H182" s="150">
        <v>0.01</v>
      </c>
      <c r="I182" s="151">
        <f t="shared" si="20"/>
        <v>0.6</v>
      </c>
      <c r="J182">
        <f t="shared" si="21"/>
        <v>0.39999999999999997</v>
      </c>
      <c r="K182">
        <f t="shared" si="22"/>
        <v>0.3</v>
      </c>
      <c r="L182">
        <f t="shared" si="23"/>
        <v>0.44999999999999996</v>
      </c>
      <c r="M182" s="150"/>
      <c r="U182" s="239"/>
    </row>
    <row r="183" spans="1:21">
      <c r="A183" t="s">
        <v>233</v>
      </c>
      <c r="B183" s="239">
        <f t="shared" si="26"/>
        <v>14</v>
      </c>
      <c r="C183" s="239">
        <f t="shared" si="27"/>
        <v>3</v>
      </c>
      <c r="D183" s="239">
        <f t="shared" si="28"/>
        <v>0</v>
      </c>
      <c r="E183" s="149" t="s">
        <v>530</v>
      </c>
      <c r="F183" s="150">
        <v>0.33</v>
      </c>
      <c r="G183" s="150">
        <v>2.8000000000000001E-2</v>
      </c>
      <c r="H183" s="150">
        <v>0.01</v>
      </c>
      <c r="I183" s="151">
        <f t="shared" si="20"/>
        <v>0.6</v>
      </c>
      <c r="J183">
        <f t="shared" si="21"/>
        <v>0.39999999999999997</v>
      </c>
      <c r="K183">
        <f t="shared" si="22"/>
        <v>0.3</v>
      </c>
      <c r="L183">
        <f t="shared" si="23"/>
        <v>0.44999999999999996</v>
      </c>
      <c r="M183" s="150"/>
      <c r="U183" s="239"/>
    </row>
    <row r="184" spans="1:21">
      <c r="A184" t="s">
        <v>233</v>
      </c>
      <c r="B184" s="239">
        <f t="shared" si="26"/>
        <v>14</v>
      </c>
      <c r="C184" s="239">
        <f t="shared" si="27"/>
        <v>4</v>
      </c>
      <c r="D184" s="239">
        <f t="shared" si="28"/>
        <v>0</v>
      </c>
      <c r="E184" s="149" t="s">
        <v>531</v>
      </c>
      <c r="F184" s="150">
        <v>0.44</v>
      </c>
      <c r="G184" s="150">
        <v>2.8000000000000001E-2</v>
      </c>
      <c r="H184" s="150">
        <v>0.01</v>
      </c>
      <c r="I184" s="151">
        <f t="shared" si="20"/>
        <v>0.6</v>
      </c>
      <c r="J184">
        <f t="shared" si="21"/>
        <v>0.39999999999999997</v>
      </c>
      <c r="K184">
        <f t="shared" si="22"/>
        <v>0.3</v>
      </c>
      <c r="L184">
        <f t="shared" si="23"/>
        <v>0.44999999999999996</v>
      </c>
      <c r="M184" s="150"/>
      <c r="U184" s="239"/>
    </row>
    <row r="185" spans="1:21">
      <c r="A185" t="s">
        <v>233</v>
      </c>
      <c r="B185" s="239">
        <f t="shared" si="26"/>
        <v>14</v>
      </c>
      <c r="C185" s="239">
        <f t="shared" si="27"/>
        <v>5</v>
      </c>
      <c r="D185" s="239">
        <f t="shared" si="28"/>
        <v>0</v>
      </c>
      <c r="E185" s="149" t="s">
        <v>532</v>
      </c>
      <c r="F185" s="150">
        <v>0.55000000000000004</v>
      </c>
      <c r="G185" s="150">
        <v>2.8000000000000001E-2</v>
      </c>
      <c r="H185" s="150">
        <v>0.01</v>
      </c>
      <c r="I185" s="151">
        <f t="shared" si="20"/>
        <v>0.6</v>
      </c>
      <c r="J185">
        <f t="shared" si="21"/>
        <v>0.39999999999999997</v>
      </c>
      <c r="K185">
        <f t="shared" si="22"/>
        <v>0.3</v>
      </c>
      <c r="L185">
        <f t="shared" si="23"/>
        <v>0.44999999999999996</v>
      </c>
      <c r="M185" s="150"/>
      <c r="U185" s="239"/>
    </row>
    <row r="186" spans="1:21">
      <c r="A186" t="s">
        <v>233</v>
      </c>
      <c r="B186" s="239">
        <f t="shared" si="26"/>
        <v>14</v>
      </c>
      <c r="C186" s="239">
        <f t="shared" si="27"/>
        <v>6</v>
      </c>
      <c r="D186" s="239">
        <f t="shared" si="28"/>
        <v>0</v>
      </c>
      <c r="E186" s="149" t="s">
        <v>533</v>
      </c>
      <c r="F186" s="150">
        <v>0.66</v>
      </c>
      <c r="G186" s="150">
        <v>2.8000000000000001E-2</v>
      </c>
      <c r="H186" s="150">
        <v>0.01</v>
      </c>
      <c r="I186" s="151">
        <f t="shared" si="20"/>
        <v>0.6</v>
      </c>
      <c r="J186">
        <f t="shared" si="21"/>
        <v>0.39999999999999997</v>
      </c>
      <c r="K186">
        <f t="shared" si="22"/>
        <v>0.3</v>
      </c>
      <c r="L186">
        <f t="shared" si="23"/>
        <v>0.44999999999999996</v>
      </c>
      <c r="M186" s="150"/>
      <c r="U186" s="239"/>
    </row>
    <row r="187" spans="1:21">
      <c r="A187" t="s">
        <v>233</v>
      </c>
      <c r="B187" s="239">
        <f t="shared" si="26"/>
        <v>14</v>
      </c>
      <c r="C187" s="239">
        <f t="shared" si="27"/>
        <v>7</v>
      </c>
      <c r="D187" s="239">
        <f t="shared" si="28"/>
        <v>0</v>
      </c>
      <c r="E187" s="149" t="s">
        <v>534</v>
      </c>
      <c r="F187" s="150">
        <v>0.77</v>
      </c>
      <c r="G187" s="150">
        <v>2.8000000000000001E-2</v>
      </c>
      <c r="H187" s="150">
        <v>0.01</v>
      </c>
      <c r="I187" s="151">
        <f t="shared" si="20"/>
        <v>0.6</v>
      </c>
      <c r="J187">
        <f t="shared" si="21"/>
        <v>0.39999999999999997</v>
      </c>
      <c r="K187">
        <f t="shared" si="22"/>
        <v>0.3</v>
      </c>
      <c r="L187">
        <f t="shared" si="23"/>
        <v>0.44999999999999996</v>
      </c>
      <c r="M187" s="150"/>
      <c r="U187" s="239"/>
    </row>
    <row r="188" spans="1:21">
      <c r="A188" t="s">
        <v>233</v>
      </c>
      <c r="B188" s="239">
        <f t="shared" si="26"/>
        <v>14</v>
      </c>
      <c r="C188" s="239">
        <f t="shared" si="27"/>
        <v>8</v>
      </c>
      <c r="D188" s="239">
        <f t="shared" si="28"/>
        <v>0</v>
      </c>
      <c r="E188" s="149" t="s">
        <v>535</v>
      </c>
      <c r="F188" s="150">
        <v>0.88</v>
      </c>
      <c r="G188" s="150">
        <v>2.8000000000000001E-2</v>
      </c>
      <c r="H188" s="150">
        <v>0.01</v>
      </c>
      <c r="I188" s="151">
        <f t="shared" si="20"/>
        <v>0.6</v>
      </c>
      <c r="J188">
        <f t="shared" si="21"/>
        <v>0.39999999999999997</v>
      </c>
      <c r="K188">
        <f t="shared" si="22"/>
        <v>0.3</v>
      </c>
      <c r="L188">
        <f t="shared" si="23"/>
        <v>0.44999999999999996</v>
      </c>
      <c r="M188" s="150"/>
      <c r="U188" s="239"/>
    </row>
    <row r="189" spans="1:21">
      <c r="A189" t="s">
        <v>233</v>
      </c>
      <c r="B189" s="239">
        <f t="shared" si="26"/>
        <v>14</v>
      </c>
      <c r="C189" s="239">
        <f t="shared" si="27"/>
        <v>10</v>
      </c>
      <c r="D189" s="239">
        <f t="shared" si="28"/>
        <v>0</v>
      </c>
      <c r="E189" s="149" t="s">
        <v>528</v>
      </c>
      <c r="F189" s="150">
        <v>1.1000000000000001</v>
      </c>
      <c r="G189" s="150">
        <v>2.8000000000000001E-2</v>
      </c>
      <c r="H189" s="150">
        <v>0.01</v>
      </c>
      <c r="I189" s="151">
        <f t="shared" si="20"/>
        <v>0.6</v>
      </c>
      <c r="J189">
        <f t="shared" si="21"/>
        <v>0.39999999999999997</v>
      </c>
      <c r="K189">
        <f t="shared" si="22"/>
        <v>0.3</v>
      </c>
      <c r="L189">
        <f t="shared" si="23"/>
        <v>0.44999999999999996</v>
      </c>
      <c r="M189" s="150"/>
      <c r="U189" s="239"/>
    </row>
    <row r="190" spans="1:21">
      <c r="A190" t="s">
        <v>233</v>
      </c>
      <c r="B190" s="239">
        <f t="shared" si="26"/>
        <v>14</v>
      </c>
      <c r="C190" s="239">
        <f t="shared" si="27"/>
        <v>12</v>
      </c>
      <c r="D190" s="239">
        <f t="shared" si="28"/>
        <v>0</v>
      </c>
      <c r="E190" s="149" t="s">
        <v>529</v>
      </c>
      <c r="F190" s="150">
        <v>1.32</v>
      </c>
      <c r="G190" s="150">
        <v>2.8000000000000001E-2</v>
      </c>
      <c r="H190" s="150">
        <v>0.01</v>
      </c>
      <c r="I190" s="151">
        <f t="shared" si="20"/>
        <v>0.6</v>
      </c>
      <c r="J190">
        <f t="shared" si="21"/>
        <v>0.39999999999999997</v>
      </c>
      <c r="K190">
        <f t="shared" si="22"/>
        <v>0.3</v>
      </c>
      <c r="L190">
        <f t="shared" si="23"/>
        <v>0.44999999999999996</v>
      </c>
      <c r="M190" s="150"/>
      <c r="U190" s="239"/>
    </row>
    <row r="191" spans="1:21">
      <c r="A191" t="s">
        <v>233</v>
      </c>
      <c r="B191" s="239">
        <f t="shared" si="26"/>
        <v>16</v>
      </c>
      <c r="C191" s="239">
        <f t="shared" si="27"/>
        <v>3</v>
      </c>
      <c r="D191" s="239">
        <f t="shared" si="28"/>
        <v>0</v>
      </c>
      <c r="E191" s="149" t="s">
        <v>577</v>
      </c>
      <c r="F191" s="150">
        <v>0.38</v>
      </c>
      <c r="G191" s="150">
        <v>3.2000000000000001E-2</v>
      </c>
      <c r="H191" s="150">
        <v>0.01</v>
      </c>
      <c r="I191" s="151">
        <f t="shared" si="20"/>
        <v>0.6</v>
      </c>
      <c r="J191">
        <f t="shared" si="21"/>
        <v>0.39999999999999997</v>
      </c>
      <c r="K191">
        <f t="shared" si="22"/>
        <v>0.3</v>
      </c>
      <c r="L191">
        <f t="shared" si="23"/>
        <v>0.44999999999999996</v>
      </c>
      <c r="M191" s="150"/>
      <c r="U191" s="239"/>
    </row>
    <row r="192" spans="1:21">
      <c r="A192" t="s">
        <v>233</v>
      </c>
      <c r="B192" s="239">
        <f t="shared" si="26"/>
        <v>16</v>
      </c>
      <c r="C192" s="239">
        <f t="shared" si="27"/>
        <v>4</v>
      </c>
      <c r="D192" s="239">
        <f t="shared" si="28"/>
        <v>0</v>
      </c>
      <c r="E192" s="149" t="s">
        <v>578</v>
      </c>
      <c r="F192" s="150">
        <v>0.5</v>
      </c>
      <c r="G192" s="150">
        <v>3.2000000000000001E-2</v>
      </c>
      <c r="H192" s="150">
        <v>0.01</v>
      </c>
      <c r="I192" s="151">
        <f t="shared" si="20"/>
        <v>0.6</v>
      </c>
      <c r="J192">
        <f t="shared" si="21"/>
        <v>0.39999999999999997</v>
      </c>
      <c r="K192">
        <f t="shared" si="22"/>
        <v>0.3</v>
      </c>
      <c r="L192">
        <f t="shared" si="23"/>
        <v>0.44999999999999996</v>
      </c>
      <c r="M192" s="150"/>
      <c r="U192" s="239"/>
    </row>
    <row r="193" spans="1:21">
      <c r="A193" t="s">
        <v>233</v>
      </c>
      <c r="B193" s="239">
        <f t="shared" si="26"/>
        <v>16</v>
      </c>
      <c r="C193" s="239">
        <f t="shared" si="27"/>
        <v>5</v>
      </c>
      <c r="D193" s="239">
        <f t="shared" si="28"/>
        <v>0</v>
      </c>
      <c r="E193" s="149" t="s">
        <v>579</v>
      </c>
      <c r="F193" s="150">
        <v>0.63</v>
      </c>
      <c r="G193" s="150">
        <v>3.2000000000000001E-2</v>
      </c>
      <c r="H193" s="150">
        <v>0.01</v>
      </c>
      <c r="I193" s="151">
        <f t="shared" ref="I193:I256" si="29">H193*60</f>
        <v>0.6</v>
      </c>
      <c r="J193">
        <f t="shared" ref="J193:J256" si="30">40/60*I193</f>
        <v>0.39999999999999997</v>
      </c>
      <c r="K193">
        <f t="shared" ref="K193:K256" si="31">(30/60*I193)</f>
        <v>0.3</v>
      </c>
      <c r="L193">
        <f t="shared" ref="L193:L256" si="32">45/60*I193</f>
        <v>0.44999999999999996</v>
      </c>
      <c r="M193" s="150"/>
      <c r="U193" s="239"/>
    </row>
    <row r="194" spans="1:21">
      <c r="A194" t="s">
        <v>233</v>
      </c>
      <c r="B194" s="239">
        <f t="shared" si="26"/>
        <v>16</v>
      </c>
      <c r="C194" s="239">
        <f t="shared" si="27"/>
        <v>6</v>
      </c>
      <c r="D194" s="239">
        <f t="shared" si="28"/>
        <v>0</v>
      </c>
      <c r="E194" s="149" t="s">
        <v>580</v>
      </c>
      <c r="F194" s="150">
        <v>0.75</v>
      </c>
      <c r="G194" s="150">
        <v>3.2000000000000001E-2</v>
      </c>
      <c r="H194" s="150">
        <v>0.01</v>
      </c>
      <c r="I194" s="151">
        <f t="shared" si="29"/>
        <v>0.6</v>
      </c>
      <c r="J194">
        <f t="shared" si="30"/>
        <v>0.39999999999999997</v>
      </c>
      <c r="K194">
        <f t="shared" si="31"/>
        <v>0.3</v>
      </c>
      <c r="L194">
        <f t="shared" si="32"/>
        <v>0.44999999999999996</v>
      </c>
      <c r="M194" s="150"/>
      <c r="U194" s="239"/>
    </row>
    <row r="195" spans="1:21">
      <c r="A195" t="s">
        <v>233</v>
      </c>
      <c r="B195" s="239">
        <f t="shared" si="26"/>
        <v>16</v>
      </c>
      <c r="C195" s="239">
        <f t="shared" si="27"/>
        <v>7</v>
      </c>
      <c r="D195" s="239">
        <f t="shared" si="28"/>
        <v>0</v>
      </c>
      <c r="E195" s="149" t="s">
        <v>581</v>
      </c>
      <c r="F195" s="150">
        <v>0.88</v>
      </c>
      <c r="G195" s="150">
        <v>3.2000000000000001E-2</v>
      </c>
      <c r="H195" s="150">
        <v>0.01</v>
      </c>
      <c r="I195" s="151">
        <f t="shared" si="29"/>
        <v>0.6</v>
      </c>
      <c r="J195">
        <f t="shared" si="30"/>
        <v>0.39999999999999997</v>
      </c>
      <c r="K195">
        <f t="shared" si="31"/>
        <v>0.3</v>
      </c>
      <c r="L195">
        <f t="shared" si="32"/>
        <v>0.44999999999999996</v>
      </c>
      <c r="M195" s="150"/>
      <c r="U195" s="239"/>
    </row>
    <row r="196" spans="1:21">
      <c r="A196" t="s">
        <v>233</v>
      </c>
      <c r="B196" s="239">
        <f t="shared" si="26"/>
        <v>16</v>
      </c>
      <c r="C196" s="239">
        <f t="shared" si="27"/>
        <v>8</v>
      </c>
      <c r="D196" s="239">
        <f t="shared" si="28"/>
        <v>0</v>
      </c>
      <c r="E196" s="149" t="s">
        <v>582</v>
      </c>
      <c r="F196" s="150">
        <v>1</v>
      </c>
      <c r="G196" s="150">
        <v>3.2000000000000001E-2</v>
      </c>
      <c r="H196" s="150">
        <v>0.01</v>
      </c>
      <c r="I196" s="151">
        <f t="shared" si="29"/>
        <v>0.6</v>
      </c>
      <c r="J196">
        <f t="shared" si="30"/>
        <v>0.39999999999999997</v>
      </c>
      <c r="K196">
        <f t="shared" si="31"/>
        <v>0.3</v>
      </c>
      <c r="L196">
        <f t="shared" si="32"/>
        <v>0.44999999999999996</v>
      </c>
      <c r="M196" s="150"/>
      <c r="U196" s="239"/>
    </row>
    <row r="197" spans="1:21">
      <c r="A197" t="s">
        <v>233</v>
      </c>
      <c r="B197" s="239">
        <f t="shared" si="26"/>
        <v>16</v>
      </c>
      <c r="C197" s="239">
        <f t="shared" si="27"/>
        <v>10</v>
      </c>
      <c r="D197" s="239">
        <f t="shared" si="28"/>
        <v>0</v>
      </c>
      <c r="E197" s="149" t="s">
        <v>574</v>
      </c>
      <c r="F197" s="150">
        <v>1.25</v>
      </c>
      <c r="G197" s="150">
        <v>3.2000000000000001E-2</v>
      </c>
      <c r="H197" s="150">
        <v>0.01</v>
      </c>
      <c r="I197" s="151">
        <f t="shared" si="29"/>
        <v>0.6</v>
      </c>
      <c r="J197">
        <f t="shared" si="30"/>
        <v>0.39999999999999997</v>
      </c>
      <c r="K197">
        <f t="shared" si="31"/>
        <v>0.3</v>
      </c>
      <c r="L197">
        <f t="shared" si="32"/>
        <v>0.44999999999999996</v>
      </c>
      <c r="M197" s="150"/>
      <c r="U197" s="239"/>
    </row>
    <row r="198" spans="1:21">
      <c r="A198" t="s">
        <v>233</v>
      </c>
      <c r="B198" s="239">
        <f t="shared" si="26"/>
        <v>16</v>
      </c>
      <c r="C198" s="239">
        <f t="shared" si="27"/>
        <v>12</v>
      </c>
      <c r="D198" s="239">
        <f t="shared" si="28"/>
        <v>0</v>
      </c>
      <c r="E198" s="149" t="s">
        <v>575</v>
      </c>
      <c r="F198" s="150">
        <v>1.5</v>
      </c>
      <c r="G198" s="150">
        <v>3.2000000000000001E-2</v>
      </c>
      <c r="H198" s="150">
        <v>0.01</v>
      </c>
      <c r="I198" s="151">
        <f t="shared" si="29"/>
        <v>0.6</v>
      </c>
      <c r="J198">
        <f t="shared" si="30"/>
        <v>0.39999999999999997</v>
      </c>
      <c r="K198">
        <f t="shared" si="31"/>
        <v>0.3</v>
      </c>
      <c r="L198">
        <f t="shared" si="32"/>
        <v>0.44999999999999996</v>
      </c>
      <c r="M198" s="150"/>
      <c r="U198" s="239"/>
    </row>
    <row r="199" spans="1:21">
      <c r="A199" t="s">
        <v>233</v>
      </c>
      <c r="B199" s="239">
        <f t="shared" si="26"/>
        <v>16</v>
      </c>
      <c r="C199" s="239">
        <f t="shared" si="27"/>
        <v>14</v>
      </c>
      <c r="D199" s="239">
        <f t="shared" si="28"/>
        <v>0</v>
      </c>
      <c r="E199" s="149" t="s">
        <v>576</v>
      </c>
      <c r="F199" s="150">
        <v>1.76</v>
      </c>
      <c r="G199" s="150">
        <v>3.2000000000000001E-2</v>
      </c>
      <c r="H199" s="150">
        <v>0.01</v>
      </c>
      <c r="I199" s="151">
        <f t="shared" si="29"/>
        <v>0.6</v>
      </c>
      <c r="J199">
        <f t="shared" si="30"/>
        <v>0.39999999999999997</v>
      </c>
      <c r="K199">
        <f t="shared" si="31"/>
        <v>0.3</v>
      </c>
      <c r="L199">
        <f t="shared" si="32"/>
        <v>0.44999999999999996</v>
      </c>
      <c r="M199" s="150"/>
      <c r="U199" s="239"/>
    </row>
    <row r="200" spans="1:21">
      <c r="A200" t="s">
        <v>233</v>
      </c>
      <c r="B200" s="239">
        <f t="shared" si="26"/>
        <v>18</v>
      </c>
      <c r="C200" s="239">
        <f t="shared" si="27"/>
        <v>3</v>
      </c>
      <c r="D200" s="239">
        <f t="shared" si="28"/>
        <v>0</v>
      </c>
      <c r="E200" s="149" t="s">
        <v>588</v>
      </c>
      <c r="F200" s="150">
        <v>0.42</v>
      </c>
      <c r="G200" s="150">
        <v>3.5999999999999997E-2</v>
      </c>
      <c r="H200" s="150">
        <v>0.01</v>
      </c>
      <c r="I200" s="151">
        <f t="shared" si="29"/>
        <v>0.6</v>
      </c>
      <c r="J200">
        <f t="shared" si="30"/>
        <v>0.39999999999999997</v>
      </c>
      <c r="K200">
        <f t="shared" si="31"/>
        <v>0.3</v>
      </c>
      <c r="L200">
        <f t="shared" si="32"/>
        <v>0.44999999999999996</v>
      </c>
      <c r="M200" s="150"/>
      <c r="U200" s="239"/>
    </row>
    <row r="201" spans="1:21">
      <c r="A201" t="s">
        <v>233</v>
      </c>
      <c r="B201" s="239">
        <f t="shared" si="26"/>
        <v>18</v>
      </c>
      <c r="C201" s="239">
        <f t="shared" si="27"/>
        <v>4</v>
      </c>
      <c r="D201" s="239">
        <f t="shared" si="28"/>
        <v>0</v>
      </c>
      <c r="E201" s="149" t="s">
        <v>589</v>
      </c>
      <c r="F201" s="150">
        <v>0.56000000000000005</v>
      </c>
      <c r="G201" s="150">
        <v>3.5999999999999997E-2</v>
      </c>
      <c r="H201" s="150">
        <v>0.01</v>
      </c>
      <c r="I201" s="151">
        <f t="shared" si="29"/>
        <v>0.6</v>
      </c>
      <c r="J201">
        <f t="shared" si="30"/>
        <v>0.39999999999999997</v>
      </c>
      <c r="K201">
        <f t="shared" si="31"/>
        <v>0.3</v>
      </c>
      <c r="L201">
        <f t="shared" si="32"/>
        <v>0.44999999999999996</v>
      </c>
      <c r="M201" s="150"/>
      <c r="U201" s="239"/>
    </row>
    <row r="202" spans="1:21">
      <c r="A202" t="s">
        <v>233</v>
      </c>
      <c r="B202" s="239">
        <f t="shared" si="26"/>
        <v>18</v>
      </c>
      <c r="C202" s="239">
        <f t="shared" si="27"/>
        <v>5</v>
      </c>
      <c r="D202" s="239">
        <f t="shared" si="28"/>
        <v>0</v>
      </c>
      <c r="E202" s="149" t="s">
        <v>590</v>
      </c>
      <c r="F202" s="150">
        <v>0.7</v>
      </c>
      <c r="G202" s="150">
        <v>3.5999999999999997E-2</v>
      </c>
      <c r="H202" s="150">
        <v>0.01</v>
      </c>
      <c r="I202" s="151">
        <f t="shared" si="29"/>
        <v>0.6</v>
      </c>
      <c r="J202">
        <f t="shared" si="30"/>
        <v>0.39999999999999997</v>
      </c>
      <c r="K202">
        <f t="shared" si="31"/>
        <v>0.3</v>
      </c>
      <c r="L202">
        <f t="shared" si="32"/>
        <v>0.44999999999999996</v>
      </c>
      <c r="M202" s="150"/>
      <c r="U202" s="239"/>
    </row>
    <row r="203" spans="1:21">
      <c r="A203" t="s">
        <v>233</v>
      </c>
      <c r="B203" s="239">
        <f t="shared" si="26"/>
        <v>18</v>
      </c>
      <c r="C203" s="239">
        <f t="shared" si="27"/>
        <v>6</v>
      </c>
      <c r="D203" s="239">
        <f t="shared" si="28"/>
        <v>0</v>
      </c>
      <c r="E203" s="149" t="s">
        <v>591</v>
      </c>
      <c r="F203" s="150">
        <v>0.85</v>
      </c>
      <c r="G203" s="150">
        <v>3.5999999999999997E-2</v>
      </c>
      <c r="H203" s="150">
        <v>0.01</v>
      </c>
      <c r="I203" s="151">
        <f t="shared" si="29"/>
        <v>0.6</v>
      </c>
      <c r="J203">
        <f t="shared" si="30"/>
        <v>0.39999999999999997</v>
      </c>
      <c r="K203">
        <f t="shared" si="31"/>
        <v>0.3</v>
      </c>
      <c r="L203">
        <f t="shared" si="32"/>
        <v>0.44999999999999996</v>
      </c>
      <c r="M203" s="150"/>
      <c r="U203" s="239"/>
    </row>
    <row r="204" spans="1:21">
      <c r="A204" t="s">
        <v>233</v>
      </c>
      <c r="B204" s="239">
        <f t="shared" si="26"/>
        <v>18</v>
      </c>
      <c r="C204" s="239">
        <f t="shared" si="27"/>
        <v>7</v>
      </c>
      <c r="D204" s="239">
        <f t="shared" si="28"/>
        <v>0</v>
      </c>
      <c r="E204" s="149" t="s">
        <v>592</v>
      </c>
      <c r="F204" s="150">
        <v>0.99</v>
      </c>
      <c r="G204" s="150">
        <v>3.5999999999999997E-2</v>
      </c>
      <c r="H204" s="150">
        <v>0.01</v>
      </c>
      <c r="I204" s="151">
        <f t="shared" si="29"/>
        <v>0.6</v>
      </c>
      <c r="J204">
        <f t="shared" si="30"/>
        <v>0.39999999999999997</v>
      </c>
      <c r="K204">
        <f t="shared" si="31"/>
        <v>0.3</v>
      </c>
      <c r="L204">
        <f t="shared" si="32"/>
        <v>0.44999999999999996</v>
      </c>
      <c r="M204" s="150"/>
      <c r="U204" s="239"/>
    </row>
    <row r="205" spans="1:21">
      <c r="A205" t="s">
        <v>233</v>
      </c>
      <c r="B205" s="239">
        <f t="shared" si="26"/>
        <v>18</v>
      </c>
      <c r="C205" s="239">
        <f t="shared" si="27"/>
        <v>8</v>
      </c>
      <c r="D205" s="239">
        <f t="shared" si="28"/>
        <v>0</v>
      </c>
      <c r="E205" s="149" t="s">
        <v>593</v>
      </c>
      <c r="F205" s="150">
        <v>1.1299999999999999</v>
      </c>
      <c r="G205" s="150">
        <v>3.5999999999999997E-2</v>
      </c>
      <c r="H205" s="150">
        <v>0.01</v>
      </c>
      <c r="I205" s="151">
        <f t="shared" si="29"/>
        <v>0.6</v>
      </c>
      <c r="J205">
        <f t="shared" si="30"/>
        <v>0.39999999999999997</v>
      </c>
      <c r="K205">
        <f t="shared" si="31"/>
        <v>0.3</v>
      </c>
      <c r="L205">
        <f t="shared" si="32"/>
        <v>0.44999999999999996</v>
      </c>
      <c r="M205" s="150"/>
      <c r="U205" s="239"/>
    </row>
    <row r="206" spans="1:21">
      <c r="A206" t="s">
        <v>233</v>
      </c>
      <c r="B206" s="239">
        <f t="shared" si="26"/>
        <v>18</v>
      </c>
      <c r="C206" s="239">
        <f t="shared" si="27"/>
        <v>10</v>
      </c>
      <c r="D206" s="239">
        <f t="shared" si="28"/>
        <v>0</v>
      </c>
      <c r="E206" s="149" t="s">
        <v>583</v>
      </c>
      <c r="F206" s="150">
        <v>1.41</v>
      </c>
      <c r="G206" s="150">
        <v>3.5999999999999997E-2</v>
      </c>
      <c r="H206" s="150">
        <v>0.01</v>
      </c>
      <c r="I206" s="151">
        <f t="shared" si="29"/>
        <v>0.6</v>
      </c>
      <c r="J206">
        <f t="shared" si="30"/>
        <v>0.39999999999999997</v>
      </c>
      <c r="K206">
        <f t="shared" si="31"/>
        <v>0.3</v>
      </c>
      <c r="L206">
        <f t="shared" si="32"/>
        <v>0.44999999999999996</v>
      </c>
      <c r="M206" s="150"/>
      <c r="U206" s="239"/>
    </row>
    <row r="207" spans="1:21">
      <c r="A207" t="s">
        <v>233</v>
      </c>
      <c r="B207" s="239">
        <f t="shared" si="26"/>
        <v>18</v>
      </c>
      <c r="C207" s="239">
        <f t="shared" si="27"/>
        <v>12</v>
      </c>
      <c r="D207" s="239">
        <f t="shared" si="28"/>
        <v>0</v>
      </c>
      <c r="E207" s="149" t="s">
        <v>584</v>
      </c>
      <c r="F207" s="150">
        <v>1.69</v>
      </c>
      <c r="G207" s="150">
        <v>3.5999999999999997E-2</v>
      </c>
      <c r="H207" s="150">
        <v>0.01</v>
      </c>
      <c r="I207" s="151">
        <f t="shared" si="29"/>
        <v>0.6</v>
      </c>
      <c r="J207">
        <f t="shared" si="30"/>
        <v>0.39999999999999997</v>
      </c>
      <c r="K207">
        <f t="shared" si="31"/>
        <v>0.3</v>
      </c>
      <c r="L207">
        <f t="shared" si="32"/>
        <v>0.44999999999999996</v>
      </c>
      <c r="M207" s="150"/>
      <c r="U207" s="239"/>
    </row>
    <row r="208" spans="1:21">
      <c r="A208" t="s">
        <v>233</v>
      </c>
      <c r="B208" s="239">
        <f t="shared" si="26"/>
        <v>18</v>
      </c>
      <c r="C208" s="239">
        <f t="shared" si="27"/>
        <v>14</v>
      </c>
      <c r="D208" s="239">
        <f t="shared" si="28"/>
        <v>0</v>
      </c>
      <c r="E208" s="149" t="s">
        <v>585</v>
      </c>
      <c r="F208" s="150">
        <v>1.98</v>
      </c>
      <c r="G208" s="150">
        <v>3.5999999999999997E-2</v>
      </c>
      <c r="H208" s="150">
        <v>0.01</v>
      </c>
      <c r="I208" s="151">
        <f t="shared" si="29"/>
        <v>0.6</v>
      </c>
      <c r="J208">
        <f t="shared" si="30"/>
        <v>0.39999999999999997</v>
      </c>
      <c r="K208">
        <f t="shared" si="31"/>
        <v>0.3</v>
      </c>
      <c r="L208">
        <f t="shared" si="32"/>
        <v>0.44999999999999996</v>
      </c>
      <c r="M208" s="150"/>
      <c r="U208" s="239"/>
    </row>
    <row r="209" spans="1:21">
      <c r="A209" t="s">
        <v>233</v>
      </c>
      <c r="B209" s="239">
        <f t="shared" si="26"/>
        <v>18</v>
      </c>
      <c r="C209" s="239">
        <f t="shared" si="27"/>
        <v>15</v>
      </c>
      <c r="D209" s="239">
        <f t="shared" si="28"/>
        <v>0</v>
      </c>
      <c r="E209" s="149" t="s">
        <v>586</v>
      </c>
      <c r="F209" s="150">
        <v>2.12</v>
      </c>
      <c r="G209" s="150">
        <v>3.5999999999999997E-2</v>
      </c>
      <c r="H209" s="150">
        <v>0.01</v>
      </c>
      <c r="I209" s="151">
        <f t="shared" si="29"/>
        <v>0.6</v>
      </c>
      <c r="J209">
        <f t="shared" si="30"/>
        <v>0.39999999999999997</v>
      </c>
      <c r="K209">
        <f t="shared" si="31"/>
        <v>0.3</v>
      </c>
      <c r="L209">
        <f t="shared" si="32"/>
        <v>0.44999999999999996</v>
      </c>
      <c r="M209" s="150"/>
      <c r="U209" s="239"/>
    </row>
    <row r="210" spans="1:21">
      <c r="A210" t="s">
        <v>233</v>
      </c>
      <c r="B210" s="239">
        <f t="shared" si="26"/>
        <v>18</v>
      </c>
      <c r="C210" s="239">
        <f t="shared" si="27"/>
        <v>16</v>
      </c>
      <c r="D210" s="239">
        <f t="shared" si="28"/>
        <v>0</v>
      </c>
      <c r="E210" s="149" t="s">
        <v>587</v>
      </c>
      <c r="F210" s="150">
        <v>2.2599999999999998</v>
      </c>
      <c r="G210" s="150">
        <v>3.5999999999999997E-2</v>
      </c>
      <c r="H210" s="150">
        <v>0.01</v>
      </c>
      <c r="I210" s="151">
        <f t="shared" si="29"/>
        <v>0.6</v>
      </c>
      <c r="J210">
        <f t="shared" si="30"/>
        <v>0.39999999999999997</v>
      </c>
      <c r="K210">
        <f t="shared" si="31"/>
        <v>0.3</v>
      </c>
      <c r="L210">
        <f t="shared" si="32"/>
        <v>0.44999999999999996</v>
      </c>
      <c r="M210" s="150"/>
      <c r="U210" s="239"/>
    </row>
    <row r="211" spans="1:21">
      <c r="A211" t="s">
        <v>233</v>
      </c>
      <c r="B211" s="239">
        <f t="shared" si="26"/>
        <v>20</v>
      </c>
      <c r="C211" s="239">
        <f t="shared" si="27"/>
        <v>3</v>
      </c>
      <c r="D211" s="239">
        <f t="shared" si="28"/>
        <v>0</v>
      </c>
      <c r="E211" s="149" t="s">
        <v>601</v>
      </c>
      <c r="F211" s="150">
        <v>0.47</v>
      </c>
      <c r="G211" s="150">
        <v>0.04</v>
      </c>
      <c r="H211" s="150">
        <v>0.01</v>
      </c>
      <c r="I211" s="151">
        <f t="shared" si="29"/>
        <v>0.6</v>
      </c>
      <c r="J211">
        <f t="shared" si="30"/>
        <v>0.39999999999999997</v>
      </c>
      <c r="K211">
        <f t="shared" si="31"/>
        <v>0.3</v>
      </c>
      <c r="L211">
        <f t="shared" si="32"/>
        <v>0.44999999999999996</v>
      </c>
      <c r="M211" s="150"/>
      <c r="U211" s="239"/>
    </row>
    <row r="212" spans="1:21">
      <c r="A212" t="s">
        <v>233</v>
      </c>
      <c r="B212" s="239">
        <f t="shared" si="26"/>
        <v>20</v>
      </c>
      <c r="C212" s="239">
        <f t="shared" si="27"/>
        <v>4</v>
      </c>
      <c r="D212" s="239">
        <f t="shared" si="28"/>
        <v>0</v>
      </c>
      <c r="E212" s="149" t="s">
        <v>602</v>
      </c>
      <c r="F212" s="150">
        <v>0.63</v>
      </c>
      <c r="G212" s="150">
        <v>0.04</v>
      </c>
      <c r="H212" s="150">
        <v>0.01</v>
      </c>
      <c r="I212" s="151">
        <f t="shared" si="29"/>
        <v>0.6</v>
      </c>
      <c r="J212">
        <f t="shared" si="30"/>
        <v>0.39999999999999997</v>
      </c>
      <c r="K212">
        <f t="shared" si="31"/>
        <v>0.3</v>
      </c>
      <c r="L212">
        <f t="shared" si="32"/>
        <v>0.44999999999999996</v>
      </c>
      <c r="M212" s="150"/>
      <c r="U212" s="239"/>
    </row>
    <row r="213" spans="1:21">
      <c r="A213" t="s">
        <v>233</v>
      </c>
      <c r="B213" s="239">
        <f t="shared" si="26"/>
        <v>20</v>
      </c>
      <c r="C213" s="239">
        <f t="shared" si="27"/>
        <v>5</v>
      </c>
      <c r="D213" s="239">
        <f t="shared" si="28"/>
        <v>0</v>
      </c>
      <c r="E213" s="149" t="s">
        <v>603</v>
      </c>
      <c r="F213" s="150">
        <v>0.78</v>
      </c>
      <c r="G213" s="150">
        <v>0.04</v>
      </c>
      <c r="H213" s="150">
        <v>0.01</v>
      </c>
      <c r="I213" s="151">
        <f t="shared" si="29"/>
        <v>0.6</v>
      </c>
      <c r="J213">
        <f t="shared" si="30"/>
        <v>0.39999999999999997</v>
      </c>
      <c r="K213">
        <f t="shared" si="31"/>
        <v>0.3</v>
      </c>
      <c r="L213">
        <f t="shared" si="32"/>
        <v>0.44999999999999996</v>
      </c>
      <c r="M213" s="150"/>
      <c r="U213" s="239"/>
    </row>
    <row r="214" spans="1:21">
      <c r="A214" t="s">
        <v>233</v>
      </c>
      <c r="B214" s="239">
        <f t="shared" si="26"/>
        <v>20</v>
      </c>
      <c r="C214" s="239">
        <f t="shared" si="27"/>
        <v>6</v>
      </c>
      <c r="D214" s="239">
        <f t="shared" si="28"/>
        <v>0</v>
      </c>
      <c r="E214" s="149" t="s">
        <v>604</v>
      </c>
      <c r="F214" s="150">
        <v>0.94</v>
      </c>
      <c r="G214" s="150">
        <v>0.04</v>
      </c>
      <c r="H214" s="150">
        <v>0.01</v>
      </c>
      <c r="I214" s="151">
        <f t="shared" si="29"/>
        <v>0.6</v>
      </c>
      <c r="J214">
        <f t="shared" si="30"/>
        <v>0.39999999999999997</v>
      </c>
      <c r="K214">
        <f t="shared" si="31"/>
        <v>0.3</v>
      </c>
      <c r="L214">
        <f t="shared" si="32"/>
        <v>0.44999999999999996</v>
      </c>
      <c r="M214" s="150"/>
      <c r="U214" s="239"/>
    </row>
    <row r="215" spans="1:21">
      <c r="A215" t="s">
        <v>233</v>
      </c>
      <c r="B215" s="239">
        <f t="shared" si="26"/>
        <v>20</v>
      </c>
      <c r="C215" s="239">
        <f t="shared" si="27"/>
        <v>7</v>
      </c>
      <c r="D215" s="239">
        <f t="shared" si="28"/>
        <v>0</v>
      </c>
      <c r="E215" s="149" t="s">
        <v>605</v>
      </c>
      <c r="F215" s="150">
        <v>1.1000000000000001</v>
      </c>
      <c r="G215" s="150">
        <v>0.04</v>
      </c>
      <c r="H215" s="150">
        <v>0.01</v>
      </c>
      <c r="I215" s="151">
        <f t="shared" si="29"/>
        <v>0.6</v>
      </c>
      <c r="J215">
        <f t="shared" si="30"/>
        <v>0.39999999999999997</v>
      </c>
      <c r="K215">
        <f t="shared" si="31"/>
        <v>0.3</v>
      </c>
      <c r="L215">
        <f t="shared" si="32"/>
        <v>0.44999999999999996</v>
      </c>
      <c r="M215" s="150"/>
      <c r="U215" s="239"/>
    </row>
    <row r="216" spans="1:21">
      <c r="A216" t="s">
        <v>233</v>
      </c>
      <c r="B216" s="239">
        <f t="shared" si="26"/>
        <v>20</v>
      </c>
      <c r="C216" s="239">
        <f t="shared" si="27"/>
        <v>8</v>
      </c>
      <c r="D216" s="239">
        <f t="shared" si="28"/>
        <v>0</v>
      </c>
      <c r="E216" s="149" t="s">
        <v>606</v>
      </c>
      <c r="F216" s="150">
        <v>1.25</v>
      </c>
      <c r="G216" s="150">
        <v>0.04</v>
      </c>
      <c r="H216" s="150">
        <v>0.01</v>
      </c>
      <c r="I216" s="151">
        <f t="shared" si="29"/>
        <v>0.6</v>
      </c>
      <c r="J216">
        <f t="shared" si="30"/>
        <v>0.39999999999999997</v>
      </c>
      <c r="K216">
        <f t="shared" si="31"/>
        <v>0.3</v>
      </c>
      <c r="L216">
        <f t="shared" si="32"/>
        <v>0.44999999999999996</v>
      </c>
      <c r="M216" s="150"/>
      <c r="U216" s="239"/>
    </row>
    <row r="217" spans="1:21">
      <c r="A217" t="s">
        <v>233</v>
      </c>
      <c r="B217" s="239">
        <f t="shared" si="26"/>
        <v>20</v>
      </c>
      <c r="C217" s="239">
        <f t="shared" si="27"/>
        <v>10</v>
      </c>
      <c r="D217" s="239">
        <f t="shared" si="28"/>
        <v>0</v>
      </c>
      <c r="E217" s="149" t="s">
        <v>595</v>
      </c>
      <c r="F217" s="150">
        <v>1.57</v>
      </c>
      <c r="G217" s="150">
        <v>0.04</v>
      </c>
      <c r="H217" s="150">
        <v>0.01</v>
      </c>
      <c r="I217" s="151">
        <f t="shared" si="29"/>
        <v>0.6</v>
      </c>
      <c r="J217">
        <f t="shared" si="30"/>
        <v>0.39999999999999997</v>
      </c>
      <c r="K217">
        <f t="shared" si="31"/>
        <v>0.3</v>
      </c>
      <c r="L217">
        <f t="shared" si="32"/>
        <v>0.44999999999999996</v>
      </c>
      <c r="M217" s="150"/>
      <c r="U217" s="239"/>
    </row>
    <row r="218" spans="1:21">
      <c r="A218" t="s">
        <v>233</v>
      </c>
      <c r="B218" s="239">
        <f t="shared" si="26"/>
        <v>20</v>
      </c>
      <c r="C218" s="239">
        <f t="shared" si="27"/>
        <v>12</v>
      </c>
      <c r="D218" s="239">
        <f t="shared" si="28"/>
        <v>0</v>
      </c>
      <c r="E218" s="149" t="s">
        <v>596</v>
      </c>
      <c r="F218" s="150">
        <v>1.88</v>
      </c>
      <c r="G218" s="150">
        <v>0.04</v>
      </c>
      <c r="H218" s="150">
        <v>0.01</v>
      </c>
      <c r="I218" s="151">
        <f t="shared" si="29"/>
        <v>0.6</v>
      </c>
      <c r="J218">
        <f t="shared" si="30"/>
        <v>0.39999999999999997</v>
      </c>
      <c r="K218">
        <f t="shared" si="31"/>
        <v>0.3</v>
      </c>
      <c r="L218">
        <f t="shared" si="32"/>
        <v>0.44999999999999996</v>
      </c>
      <c r="M218" s="150"/>
      <c r="U218" s="239"/>
    </row>
    <row r="219" spans="1:21">
      <c r="A219" t="s">
        <v>233</v>
      </c>
      <c r="B219" s="239">
        <f t="shared" si="26"/>
        <v>20</v>
      </c>
      <c r="C219" s="239">
        <f t="shared" si="27"/>
        <v>14</v>
      </c>
      <c r="D219" s="239">
        <f t="shared" si="28"/>
        <v>0</v>
      </c>
      <c r="E219" s="149" t="s">
        <v>597</v>
      </c>
      <c r="F219" s="150">
        <v>2.2000000000000002</v>
      </c>
      <c r="G219" s="150">
        <v>0.04</v>
      </c>
      <c r="H219" s="150">
        <v>0.01</v>
      </c>
      <c r="I219" s="151">
        <f t="shared" si="29"/>
        <v>0.6</v>
      </c>
      <c r="J219">
        <f t="shared" si="30"/>
        <v>0.39999999999999997</v>
      </c>
      <c r="K219">
        <f t="shared" si="31"/>
        <v>0.3</v>
      </c>
      <c r="L219">
        <f t="shared" si="32"/>
        <v>0.44999999999999996</v>
      </c>
      <c r="M219" s="150"/>
      <c r="U219" s="239"/>
    </row>
    <row r="220" spans="1:21">
      <c r="A220" t="s">
        <v>233</v>
      </c>
      <c r="B220" s="239">
        <f t="shared" si="26"/>
        <v>20</v>
      </c>
      <c r="C220" s="239">
        <f t="shared" si="27"/>
        <v>15</v>
      </c>
      <c r="D220" s="239">
        <f t="shared" si="28"/>
        <v>0</v>
      </c>
      <c r="E220" s="149" t="s">
        <v>598</v>
      </c>
      <c r="F220" s="150">
        <v>2.35</v>
      </c>
      <c r="G220" s="150">
        <v>0.04</v>
      </c>
      <c r="H220" s="150">
        <v>0.01</v>
      </c>
      <c r="I220" s="151">
        <f t="shared" si="29"/>
        <v>0.6</v>
      </c>
      <c r="J220">
        <f t="shared" si="30"/>
        <v>0.39999999999999997</v>
      </c>
      <c r="K220">
        <f t="shared" si="31"/>
        <v>0.3</v>
      </c>
      <c r="L220">
        <f t="shared" si="32"/>
        <v>0.44999999999999996</v>
      </c>
      <c r="M220" s="150"/>
      <c r="U220" s="239"/>
    </row>
    <row r="221" spans="1:21">
      <c r="A221" t="s">
        <v>233</v>
      </c>
      <c r="B221" s="239">
        <f t="shared" si="26"/>
        <v>20</v>
      </c>
      <c r="C221" s="239">
        <f t="shared" si="27"/>
        <v>16</v>
      </c>
      <c r="D221" s="239">
        <f t="shared" si="28"/>
        <v>0</v>
      </c>
      <c r="E221" s="149" t="s">
        <v>599</v>
      </c>
      <c r="F221" s="150">
        <v>2.5099999999999998</v>
      </c>
      <c r="G221" s="150">
        <v>0.04</v>
      </c>
      <c r="H221" s="150">
        <v>0.01</v>
      </c>
      <c r="I221" s="151">
        <f t="shared" si="29"/>
        <v>0.6</v>
      </c>
      <c r="J221">
        <f t="shared" si="30"/>
        <v>0.39999999999999997</v>
      </c>
      <c r="K221">
        <f t="shared" si="31"/>
        <v>0.3</v>
      </c>
      <c r="L221">
        <f t="shared" si="32"/>
        <v>0.44999999999999996</v>
      </c>
      <c r="M221" s="150"/>
      <c r="U221" s="239"/>
    </row>
    <row r="222" spans="1:21">
      <c r="A222" t="s">
        <v>233</v>
      </c>
      <c r="B222" s="239">
        <f t="shared" si="26"/>
        <v>20</v>
      </c>
      <c r="C222" s="239">
        <f t="shared" si="27"/>
        <v>18</v>
      </c>
      <c r="D222" s="239">
        <f t="shared" si="28"/>
        <v>0</v>
      </c>
      <c r="E222" s="149" t="s">
        <v>600</v>
      </c>
      <c r="F222" s="150">
        <v>2.82</v>
      </c>
      <c r="G222" s="150">
        <v>0.04</v>
      </c>
      <c r="H222" s="150">
        <v>0.01</v>
      </c>
      <c r="I222" s="151">
        <f t="shared" si="29"/>
        <v>0.6</v>
      </c>
      <c r="J222">
        <f t="shared" si="30"/>
        <v>0.39999999999999997</v>
      </c>
      <c r="K222">
        <f t="shared" si="31"/>
        <v>0.3</v>
      </c>
      <c r="L222">
        <f t="shared" si="32"/>
        <v>0.44999999999999996</v>
      </c>
      <c r="M222" s="150"/>
      <c r="U222" s="239"/>
    </row>
    <row r="223" spans="1:21">
      <c r="A223" t="s">
        <v>233</v>
      </c>
      <c r="B223" s="239">
        <f t="shared" si="26"/>
        <v>25</v>
      </c>
      <c r="C223" s="239">
        <f t="shared" si="27"/>
        <v>3</v>
      </c>
      <c r="D223" s="239">
        <f t="shared" si="28"/>
        <v>0</v>
      </c>
      <c r="E223" s="149" t="s">
        <v>616</v>
      </c>
      <c r="F223" s="150">
        <v>0.59</v>
      </c>
      <c r="G223" s="150">
        <v>0.05</v>
      </c>
      <c r="H223" s="150">
        <v>0.01</v>
      </c>
      <c r="I223" s="151">
        <f t="shared" si="29"/>
        <v>0.6</v>
      </c>
      <c r="J223">
        <f t="shared" si="30"/>
        <v>0.39999999999999997</v>
      </c>
      <c r="K223">
        <f t="shared" si="31"/>
        <v>0.3</v>
      </c>
      <c r="L223">
        <f t="shared" si="32"/>
        <v>0.44999999999999996</v>
      </c>
      <c r="M223" s="150"/>
      <c r="U223" s="239"/>
    </row>
    <row r="224" spans="1:21">
      <c r="A224" t="s">
        <v>233</v>
      </c>
      <c r="B224" s="239">
        <f t="shared" si="26"/>
        <v>25</v>
      </c>
      <c r="C224" s="239">
        <f t="shared" si="27"/>
        <v>4</v>
      </c>
      <c r="D224" s="239">
        <f t="shared" si="28"/>
        <v>0</v>
      </c>
      <c r="E224" s="149" t="s">
        <v>617</v>
      </c>
      <c r="F224" s="150">
        <v>0.78</v>
      </c>
      <c r="G224" s="150">
        <v>0.05</v>
      </c>
      <c r="H224" s="150">
        <v>0.01</v>
      </c>
      <c r="I224" s="151">
        <f t="shared" si="29"/>
        <v>0.6</v>
      </c>
      <c r="J224">
        <f t="shared" si="30"/>
        <v>0.39999999999999997</v>
      </c>
      <c r="K224">
        <f t="shared" si="31"/>
        <v>0.3</v>
      </c>
      <c r="L224">
        <f t="shared" si="32"/>
        <v>0.44999999999999996</v>
      </c>
      <c r="M224" s="150"/>
      <c r="U224" s="239"/>
    </row>
    <row r="225" spans="1:21">
      <c r="A225" t="s">
        <v>233</v>
      </c>
      <c r="B225" s="239">
        <f t="shared" si="26"/>
        <v>25</v>
      </c>
      <c r="C225" s="239">
        <f t="shared" si="27"/>
        <v>5</v>
      </c>
      <c r="D225" s="239">
        <f t="shared" si="28"/>
        <v>0</v>
      </c>
      <c r="E225" s="149" t="s">
        <v>618</v>
      </c>
      <c r="F225" s="150">
        <v>0.98</v>
      </c>
      <c r="G225" s="150">
        <v>0.05</v>
      </c>
      <c r="H225" s="150">
        <v>0.01</v>
      </c>
      <c r="I225" s="151">
        <f t="shared" si="29"/>
        <v>0.6</v>
      </c>
      <c r="J225">
        <f t="shared" si="30"/>
        <v>0.39999999999999997</v>
      </c>
      <c r="K225">
        <f t="shared" si="31"/>
        <v>0.3</v>
      </c>
      <c r="L225">
        <f t="shared" si="32"/>
        <v>0.44999999999999996</v>
      </c>
      <c r="M225" s="150"/>
      <c r="U225" s="239"/>
    </row>
    <row r="226" spans="1:21">
      <c r="A226" t="s">
        <v>233</v>
      </c>
      <c r="B226" s="239">
        <f t="shared" si="26"/>
        <v>25</v>
      </c>
      <c r="C226" s="239">
        <f t="shared" si="27"/>
        <v>6</v>
      </c>
      <c r="D226" s="239">
        <f t="shared" si="28"/>
        <v>0</v>
      </c>
      <c r="E226" s="149" t="s">
        <v>619</v>
      </c>
      <c r="F226" s="150">
        <v>1.18</v>
      </c>
      <c r="G226" s="150">
        <v>0.05</v>
      </c>
      <c r="H226" s="150">
        <v>0.01</v>
      </c>
      <c r="I226" s="151">
        <f t="shared" si="29"/>
        <v>0.6</v>
      </c>
      <c r="J226">
        <f t="shared" si="30"/>
        <v>0.39999999999999997</v>
      </c>
      <c r="K226">
        <f t="shared" si="31"/>
        <v>0.3</v>
      </c>
      <c r="L226">
        <f t="shared" si="32"/>
        <v>0.44999999999999996</v>
      </c>
      <c r="M226" s="150"/>
      <c r="U226" s="239"/>
    </row>
    <row r="227" spans="1:21">
      <c r="A227" t="s">
        <v>233</v>
      </c>
      <c r="B227" s="239">
        <f t="shared" si="26"/>
        <v>25</v>
      </c>
      <c r="C227" s="239">
        <f t="shared" si="27"/>
        <v>7</v>
      </c>
      <c r="D227" s="239">
        <f t="shared" si="28"/>
        <v>0</v>
      </c>
      <c r="E227" s="149" t="s">
        <v>620</v>
      </c>
      <c r="F227" s="150">
        <v>1.37</v>
      </c>
      <c r="G227" s="150">
        <v>0.05</v>
      </c>
      <c r="H227" s="150">
        <v>0.01</v>
      </c>
      <c r="I227" s="151">
        <f t="shared" si="29"/>
        <v>0.6</v>
      </c>
      <c r="J227">
        <f t="shared" si="30"/>
        <v>0.39999999999999997</v>
      </c>
      <c r="K227">
        <f t="shared" si="31"/>
        <v>0.3</v>
      </c>
      <c r="L227">
        <f t="shared" si="32"/>
        <v>0.44999999999999996</v>
      </c>
      <c r="M227" s="150"/>
      <c r="U227" s="239"/>
    </row>
    <row r="228" spans="1:21">
      <c r="A228" t="s">
        <v>233</v>
      </c>
      <c r="B228" s="239">
        <f t="shared" si="26"/>
        <v>25</v>
      </c>
      <c r="C228" s="239">
        <f t="shared" si="27"/>
        <v>8</v>
      </c>
      <c r="D228" s="239">
        <f t="shared" si="28"/>
        <v>0</v>
      </c>
      <c r="E228" s="149" t="s">
        <v>621</v>
      </c>
      <c r="F228" s="150">
        <v>1.57</v>
      </c>
      <c r="G228" s="150">
        <v>0.05</v>
      </c>
      <c r="H228" s="150">
        <v>0.01</v>
      </c>
      <c r="I228" s="151">
        <f t="shared" si="29"/>
        <v>0.6</v>
      </c>
      <c r="J228">
        <f t="shared" si="30"/>
        <v>0.39999999999999997</v>
      </c>
      <c r="K228">
        <f t="shared" si="31"/>
        <v>0.3</v>
      </c>
      <c r="L228">
        <f t="shared" si="32"/>
        <v>0.44999999999999996</v>
      </c>
      <c r="M228" s="150"/>
      <c r="U228" s="239"/>
    </row>
    <row r="229" spans="1:21">
      <c r="A229" t="s">
        <v>233</v>
      </c>
      <c r="B229" s="239">
        <f t="shared" si="26"/>
        <v>25</v>
      </c>
      <c r="C229" s="239">
        <f t="shared" si="27"/>
        <v>10</v>
      </c>
      <c r="D229" s="239">
        <f t="shared" si="28"/>
        <v>0</v>
      </c>
      <c r="E229" s="149" t="s">
        <v>609</v>
      </c>
      <c r="F229" s="150">
        <v>1.96</v>
      </c>
      <c r="G229" s="150">
        <v>0.05</v>
      </c>
      <c r="H229" s="150">
        <v>0.01</v>
      </c>
      <c r="I229" s="151">
        <f t="shared" si="29"/>
        <v>0.6</v>
      </c>
      <c r="J229">
        <f t="shared" si="30"/>
        <v>0.39999999999999997</v>
      </c>
      <c r="K229">
        <f t="shared" si="31"/>
        <v>0.3</v>
      </c>
      <c r="L229">
        <f t="shared" si="32"/>
        <v>0.44999999999999996</v>
      </c>
      <c r="M229" s="150"/>
      <c r="U229" s="239"/>
    </row>
    <row r="230" spans="1:21">
      <c r="A230" t="s">
        <v>233</v>
      </c>
      <c r="B230" s="239">
        <f t="shared" si="26"/>
        <v>25</v>
      </c>
      <c r="C230" s="239">
        <f t="shared" si="27"/>
        <v>12</v>
      </c>
      <c r="D230" s="239">
        <f t="shared" si="28"/>
        <v>0</v>
      </c>
      <c r="E230" s="149" t="s">
        <v>610</v>
      </c>
      <c r="F230" s="150">
        <v>2.35</v>
      </c>
      <c r="G230" s="150">
        <v>0.05</v>
      </c>
      <c r="H230" s="150">
        <v>0.01</v>
      </c>
      <c r="I230" s="151">
        <f t="shared" si="29"/>
        <v>0.6</v>
      </c>
      <c r="J230">
        <f t="shared" si="30"/>
        <v>0.39999999999999997</v>
      </c>
      <c r="K230">
        <f t="shared" si="31"/>
        <v>0.3</v>
      </c>
      <c r="L230">
        <f t="shared" si="32"/>
        <v>0.44999999999999996</v>
      </c>
      <c r="M230" s="150"/>
      <c r="U230" s="239"/>
    </row>
    <row r="231" spans="1:21">
      <c r="A231" t="s">
        <v>233</v>
      </c>
      <c r="B231" s="239">
        <f t="shared" si="26"/>
        <v>25</v>
      </c>
      <c r="C231" s="239">
        <f t="shared" si="27"/>
        <v>14</v>
      </c>
      <c r="D231" s="239">
        <f t="shared" si="28"/>
        <v>0</v>
      </c>
      <c r="E231" s="149" t="s">
        <v>611</v>
      </c>
      <c r="F231" s="150">
        <v>2.75</v>
      </c>
      <c r="G231" s="150">
        <v>0.05</v>
      </c>
      <c r="H231" s="150">
        <v>0.01</v>
      </c>
      <c r="I231" s="151">
        <f t="shared" si="29"/>
        <v>0.6</v>
      </c>
      <c r="J231">
        <f t="shared" si="30"/>
        <v>0.39999999999999997</v>
      </c>
      <c r="K231">
        <f t="shared" si="31"/>
        <v>0.3</v>
      </c>
      <c r="L231">
        <f t="shared" si="32"/>
        <v>0.44999999999999996</v>
      </c>
      <c r="M231" s="150"/>
      <c r="U231" s="239"/>
    </row>
    <row r="232" spans="1:21">
      <c r="A232" t="s">
        <v>233</v>
      </c>
      <c r="B232" s="239">
        <f t="shared" si="26"/>
        <v>25</v>
      </c>
      <c r="C232" s="239">
        <f t="shared" si="27"/>
        <v>15</v>
      </c>
      <c r="D232" s="239">
        <f t="shared" si="28"/>
        <v>0</v>
      </c>
      <c r="E232" s="149" t="s">
        <v>612</v>
      </c>
      <c r="F232" s="150">
        <v>2.95</v>
      </c>
      <c r="G232" s="150">
        <v>0.05</v>
      </c>
      <c r="H232" s="150">
        <v>0.01</v>
      </c>
      <c r="I232" s="151">
        <f t="shared" si="29"/>
        <v>0.6</v>
      </c>
      <c r="J232">
        <f t="shared" si="30"/>
        <v>0.39999999999999997</v>
      </c>
      <c r="K232">
        <f t="shared" si="31"/>
        <v>0.3</v>
      </c>
      <c r="L232">
        <f t="shared" si="32"/>
        <v>0.44999999999999996</v>
      </c>
      <c r="M232" s="150"/>
      <c r="U232" s="239"/>
    </row>
    <row r="233" spans="1:21">
      <c r="A233" t="s">
        <v>233</v>
      </c>
      <c r="B233" s="239">
        <f t="shared" si="26"/>
        <v>25</v>
      </c>
      <c r="C233" s="239">
        <f t="shared" si="27"/>
        <v>16</v>
      </c>
      <c r="D233" s="239">
        <f t="shared" si="28"/>
        <v>0</v>
      </c>
      <c r="E233" s="149" t="s">
        <v>613</v>
      </c>
      <c r="F233" s="150">
        <v>3.14</v>
      </c>
      <c r="G233" s="150">
        <v>0.05</v>
      </c>
      <c r="H233" s="150">
        <v>0.01</v>
      </c>
      <c r="I233" s="151">
        <f t="shared" si="29"/>
        <v>0.6</v>
      </c>
      <c r="J233">
        <f t="shared" si="30"/>
        <v>0.39999999999999997</v>
      </c>
      <c r="K233">
        <f t="shared" si="31"/>
        <v>0.3</v>
      </c>
      <c r="L233">
        <f t="shared" si="32"/>
        <v>0.44999999999999996</v>
      </c>
      <c r="M233" s="150"/>
      <c r="U233" s="239"/>
    </row>
    <row r="234" spans="1:21">
      <c r="A234" t="s">
        <v>233</v>
      </c>
      <c r="B234" s="239">
        <f t="shared" si="26"/>
        <v>25</v>
      </c>
      <c r="C234" s="239">
        <f t="shared" si="27"/>
        <v>18</v>
      </c>
      <c r="D234" s="239">
        <f t="shared" si="28"/>
        <v>0</v>
      </c>
      <c r="E234" s="149" t="s">
        <v>614</v>
      </c>
      <c r="F234" s="150">
        <v>3.53</v>
      </c>
      <c r="G234" s="150">
        <v>0.05</v>
      </c>
      <c r="H234" s="150">
        <v>0.01</v>
      </c>
      <c r="I234" s="151">
        <f t="shared" si="29"/>
        <v>0.6</v>
      </c>
      <c r="J234">
        <f t="shared" si="30"/>
        <v>0.39999999999999997</v>
      </c>
      <c r="K234">
        <f t="shared" si="31"/>
        <v>0.3</v>
      </c>
      <c r="L234">
        <f t="shared" si="32"/>
        <v>0.44999999999999996</v>
      </c>
      <c r="M234" s="150"/>
      <c r="U234" s="239"/>
    </row>
    <row r="235" spans="1:21">
      <c r="A235" t="s">
        <v>233</v>
      </c>
      <c r="B235" s="239">
        <f t="shared" si="26"/>
        <v>25</v>
      </c>
      <c r="C235" s="239">
        <f t="shared" si="27"/>
        <v>20</v>
      </c>
      <c r="D235" s="239">
        <f t="shared" si="28"/>
        <v>0</v>
      </c>
      <c r="E235" s="149" t="s">
        <v>615</v>
      </c>
      <c r="F235" s="150">
        <v>3.92</v>
      </c>
      <c r="G235" s="150">
        <v>0.05</v>
      </c>
      <c r="H235" s="150">
        <v>0.01</v>
      </c>
      <c r="I235" s="151">
        <f t="shared" si="29"/>
        <v>0.6</v>
      </c>
      <c r="J235">
        <f t="shared" si="30"/>
        <v>0.39999999999999997</v>
      </c>
      <c r="K235">
        <f t="shared" si="31"/>
        <v>0.3</v>
      </c>
      <c r="L235">
        <f t="shared" si="32"/>
        <v>0.44999999999999996</v>
      </c>
      <c r="M235" s="150"/>
      <c r="U235" s="239"/>
    </row>
    <row r="236" spans="1:21">
      <c r="A236" t="s">
        <v>233</v>
      </c>
      <c r="B236" s="239">
        <f t="shared" si="26"/>
        <v>30</v>
      </c>
      <c r="C236" s="239">
        <f t="shared" si="27"/>
        <v>3</v>
      </c>
      <c r="D236" s="239">
        <f t="shared" si="28"/>
        <v>0</v>
      </c>
      <c r="E236" s="149" t="s">
        <v>631</v>
      </c>
      <c r="F236" s="150">
        <v>0.7</v>
      </c>
      <c r="G236" s="150">
        <v>0.06</v>
      </c>
      <c r="H236" s="150">
        <v>0.01</v>
      </c>
      <c r="I236" s="151">
        <f t="shared" si="29"/>
        <v>0.6</v>
      </c>
      <c r="J236">
        <f t="shared" si="30"/>
        <v>0.39999999999999997</v>
      </c>
      <c r="K236">
        <f t="shared" si="31"/>
        <v>0.3</v>
      </c>
      <c r="L236">
        <f t="shared" si="32"/>
        <v>0.44999999999999996</v>
      </c>
      <c r="M236" s="150"/>
      <c r="U236" s="239"/>
    </row>
    <row r="237" spans="1:21">
      <c r="A237" t="s">
        <v>233</v>
      </c>
      <c r="B237" s="239">
        <f t="shared" si="26"/>
        <v>30</v>
      </c>
      <c r="C237" s="239">
        <f t="shared" si="27"/>
        <v>4</v>
      </c>
      <c r="D237" s="239">
        <f t="shared" si="28"/>
        <v>0</v>
      </c>
      <c r="E237" s="149" t="s">
        <v>632</v>
      </c>
      <c r="F237" s="150">
        <v>0.94</v>
      </c>
      <c r="G237" s="150">
        <v>0.06</v>
      </c>
      <c r="H237" s="150">
        <v>0.01</v>
      </c>
      <c r="I237" s="151">
        <f t="shared" si="29"/>
        <v>0.6</v>
      </c>
      <c r="J237">
        <f t="shared" si="30"/>
        <v>0.39999999999999997</v>
      </c>
      <c r="K237">
        <f t="shared" si="31"/>
        <v>0.3</v>
      </c>
      <c r="L237">
        <f t="shared" si="32"/>
        <v>0.44999999999999996</v>
      </c>
      <c r="M237" s="150"/>
      <c r="U237" s="239"/>
    </row>
    <row r="238" spans="1:21">
      <c r="A238" t="s">
        <v>233</v>
      </c>
      <c r="B238" s="239">
        <f t="shared" si="26"/>
        <v>30</v>
      </c>
      <c r="C238" s="239">
        <f t="shared" si="27"/>
        <v>5</v>
      </c>
      <c r="D238" s="239">
        <f t="shared" si="28"/>
        <v>0</v>
      </c>
      <c r="E238" s="149" t="s">
        <v>633</v>
      </c>
      <c r="F238" s="150">
        <v>1.18</v>
      </c>
      <c r="G238" s="150">
        <v>0.06</v>
      </c>
      <c r="H238" s="150">
        <v>0.01</v>
      </c>
      <c r="I238" s="151">
        <f t="shared" si="29"/>
        <v>0.6</v>
      </c>
      <c r="J238">
        <f t="shared" si="30"/>
        <v>0.39999999999999997</v>
      </c>
      <c r="K238">
        <f t="shared" si="31"/>
        <v>0.3</v>
      </c>
      <c r="L238">
        <f t="shared" si="32"/>
        <v>0.44999999999999996</v>
      </c>
      <c r="M238" s="150"/>
      <c r="U238" s="239"/>
    </row>
    <row r="239" spans="1:21">
      <c r="A239" t="s">
        <v>233</v>
      </c>
      <c r="B239" s="239">
        <f t="shared" si="26"/>
        <v>30</v>
      </c>
      <c r="C239" s="239">
        <f t="shared" si="27"/>
        <v>6</v>
      </c>
      <c r="D239" s="239">
        <f t="shared" si="28"/>
        <v>0</v>
      </c>
      <c r="E239" s="149" t="s">
        <v>634</v>
      </c>
      <c r="F239" s="150">
        <v>1.41</v>
      </c>
      <c r="G239" s="150">
        <v>0.06</v>
      </c>
      <c r="H239" s="150">
        <v>0.01</v>
      </c>
      <c r="I239" s="151">
        <f t="shared" si="29"/>
        <v>0.6</v>
      </c>
      <c r="J239">
        <f t="shared" si="30"/>
        <v>0.39999999999999997</v>
      </c>
      <c r="K239">
        <f t="shared" si="31"/>
        <v>0.3</v>
      </c>
      <c r="L239">
        <f t="shared" si="32"/>
        <v>0.44999999999999996</v>
      </c>
      <c r="M239" s="150"/>
      <c r="U239" s="239"/>
    </row>
    <row r="240" spans="1:21">
      <c r="A240" t="s">
        <v>233</v>
      </c>
      <c r="B240" s="239">
        <f t="shared" ref="B240:B303" si="33">SPLITME($E240,0,"*","Plat")</f>
        <v>30</v>
      </c>
      <c r="C240" s="239">
        <f t="shared" ref="C240:C303" si="34">SPLITME($E240,1,"*","Plat")</f>
        <v>7</v>
      </c>
      <c r="D240" s="239">
        <f t="shared" ref="D240:D303" si="35">SPLITME($E240,2,"*","Plat")</f>
        <v>0</v>
      </c>
      <c r="E240" s="149" t="s">
        <v>635</v>
      </c>
      <c r="F240" s="150">
        <v>1.65</v>
      </c>
      <c r="G240" s="150">
        <v>0.06</v>
      </c>
      <c r="H240" s="150">
        <v>0.01</v>
      </c>
      <c r="I240" s="151">
        <f t="shared" si="29"/>
        <v>0.6</v>
      </c>
      <c r="J240">
        <f t="shared" si="30"/>
        <v>0.39999999999999997</v>
      </c>
      <c r="K240">
        <f t="shared" si="31"/>
        <v>0.3</v>
      </c>
      <c r="L240">
        <f t="shared" si="32"/>
        <v>0.44999999999999996</v>
      </c>
      <c r="M240" s="150"/>
      <c r="U240" s="239"/>
    </row>
    <row r="241" spans="1:21">
      <c r="A241" t="s">
        <v>233</v>
      </c>
      <c r="B241" s="239">
        <f t="shared" si="33"/>
        <v>30</v>
      </c>
      <c r="C241" s="239">
        <f t="shared" si="34"/>
        <v>8</v>
      </c>
      <c r="D241" s="239">
        <f t="shared" si="35"/>
        <v>0</v>
      </c>
      <c r="E241" s="149" t="s">
        <v>636</v>
      </c>
      <c r="F241" s="150">
        <v>1.88</v>
      </c>
      <c r="G241" s="150">
        <v>0.06</v>
      </c>
      <c r="H241" s="150">
        <v>0.01</v>
      </c>
      <c r="I241" s="151">
        <f t="shared" si="29"/>
        <v>0.6</v>
      </c>
      <c r="J241">
        <f t="shared" si="30"/>
        <v>0.39999999999999997</v>
      </c>
      <c r="K241">
        <f t="shared" si="31"/>
        <v>0.3</v>
      </c>
      <c r="L241">
        <f t="shared" si="32"/>
        <v>0.44999999999999996</v>
      </c>
      <c r="M241" s="150"/>
      <c r="U241" s="239"/>
    </row>
    <row r="242" spans="1:21">
      <c r="A242" t="s">
        <v>233</v>
      </c>
      <c r="B242" s="239">
        <f t="shared" si="33"/>
        <v>30</v>
      </c>
      <c r="C242" s="239">
        <f t="shared" si="34"/>
        <v>10</v>
      </c>
      <c r="D242" s="239">
        <f t="shared" si="35"/>
        <v>0</v>
      </c>
      <c r="E242" s="149" t="s">
        <v>622</v>
      </c>
      <c r="F242" s="150">
        <v>2.35</v>
      </c>
      <c r="G242" s="150">
        <v>0.06</v>
      </c>
      <c r="H242" s="150">
        <v>0.01</v>
      </c>
      <c r="I242" s="151">
        <f t="shared" si="29"/>
        <v>0.6</v>
      </c>
      <c r="J242">
        <f t="shared" si="30"/>
        <v>0.39999999999999997</v>
      </c>
      <c r="K242">
        <f t="shared" si="31"/>
        <v>0.3</v>
      </c>
      <c r="L242">
        <f t="shared" si="32"/>
        <v>0.44999999999999996</v>
      </c>
      <c r="M242" s="150"/>
      <c r="U242" s="239"/>
    </row>
    <row r="243" spans="1:21">
      <c r="A243" t="s">
        <v>233</v>
      </c>
      <c r="B243" s="239">
        <f t="shared" si="33"/>
        <v>30</v>
      </c>
      <c r="C243" s="239">
        <f t="shared" si="34"/>
        <v>12</v>
      </c>
      <c r="D243" s="239">
        <f t="shared" si="35"/>
        <v>0</v>
      </c>
      <c r="E243" s="149" t="s">
        <v>623</v>
      </c>
      <c r="F243" s="150">
        <v>2.83</v>
      </c>
      <c r="G243" s="150">
        <v>0.06</v>
      </c>
      <c r="H243" s="150">
        <v>1.2E-2</v>
      </c>
      <c r="I243" s="151">
        <f t="shared" si="29"/>
        <v>0.72</v>
      </c>
      <c r="J243">
        <f t="shared" si="30"/>
        <v>0.48</v>
      </c>
      <c r="K243">
        <f t="shared" si="31"/>
        <v>0.36</v>
      </c>
      <c r="L243">
        <f t="shared" si="32"/>
        <v>0.54</v>
      </c>
      <c r="M243" s="150"/>
      <c r="U243" s="239"/>
    </row>
    <row r="244" spans="1:21">
      <c r="A244" t="s">
        <v>233</v>
      </c>
      <c r="B244" s="239">
        <f t="shared" si="33"/>
        <v>30</v>
      </c>
      <c r="C244" s="239">
        <f t="shared" si="34"/>
        <v>14</v>
      </c>
      <c r="D244" s="239">
        <f t="shared" si="35"/>
        <v>0</v>
      </c>
      <c r="E244" s="149" t="s">
        <v>624</v>
      </c>
      <c r="F244" s="150">
        <v>3.3</v>
      </c>
      <c r="G244" s="150">
        <v>0.06</v>
      </c>
      <c r="H244" s="150">
        <v>1.2E-2</v>
      </c>
      <c r="I244" s="151">
        <f t="shared" si="29"/>
        <v>0.72</v>
      </c>
      <c r="J244">
        <f t="shared" si="30"/>
        <v>0.48</v>
      </c>
      <c r="K244">
        <f t="shared" si="31"/>
        <v>0.36</v>
      </c>
      <c r="L244">
        <f t="shared" si="32"/>
        <v>0.54</v>
      </c>
      <c r="M244" s="150"/>
      <c r="U244" s="239"/>
    </row>
    <row r="245" spans="1:21">
      <c r="A245" t="s">
        <v>233</v>
      </c>
      <c r="B245" s="239">
        <f t="shared" si="33"/>
        <v>30</v>
      </c>
      <c r="C245" s="239">
        <f t="shared" si="34"/>
        <v>15</v>
      </c>
      <c r="D245" s="239">
        <f t="shared" si="35"/>
        <v>0</v>
      </c>
      <c r="E245" s="149" t="s">
        <v>625</v>
      </c>
      <c r="F245" s="150">
        <v>3.52</v>
      </c>
      <c r="G245" s="150">
        <v>0.06</v>
      </c>
      <c r="H245" s="150">
        <v>1.2E-2</v>
      </c>
      <c r="I245" s="151">
        <f t="shared" si="29"/>
        <v>0.72</v>
      </c>
      <c r="J245">
        <f t="shared" si="30"/>
        <v>0.48</v>
      </c>
      <c r="K245">
        <f t="shared" si="31"/>
        <v>0.36</v>
      </c>
      <c r="L245">
        <f t="shared" si="32"/>
        <v>0.54</v>
      </c>
      <c r="M245" s="150"/>
      <c r="U245" s="239"/>
    </row>
    <row r="246" spans="1:21">
      <c r="A246" t="s">
        <v>233</v>
      </c>
      <c r="B246" s="239">
        <f t="shared" si="33"/>
        <v>30</v>
      </c>
      <c r="C246" s="239">
        <f t="shared" si="34"/>
        <v>16</v>
      </c>
      <c r="D246" s="239">
        <f t="shared" si="35"/>
        <v>0</v>
      </c>
      <c r="E246" s="149" t="s">
        <v>626</v>
      </c>
      <c r="F246" s="150">
        <v>3.77</v>
      </c>
      <c r="G246" s="150">
        <v>0.06</v>
      </c>
      <c r="H246" s="150">
        <v>1.2E-2</v>
      </c>
      <c r="I246" s="151">
        <f t="shared" si="29"/>
        <v>0.72</v>
      </c>
      <c r="J246">
        <f t="shared" si="30"/>
        <v>0.48</v>
      </c>
      <c r="K246">
        <f t="shared" si="31"/>
        <v>0.36</v>
      </c>
      <c r="L246">
        <f t="shared" si="32"/>
        <v>0.54</v>
      </c>
      <c r="M246" s="150"/>
      <c r="U246" s="239"/>
    </row>
    <row r="247" spans="1:21">
      <c r="A247" t="s">
        <v>233</v>
      </c>
      <c r="B247" s="239">
        <f t="shared" si="33"/>
        <v>30</v>
      </c>
      <c r="C247" s="239">
        <f t="shared" si="34"/>
        <v>18</v>
      </c>
      <c r="D247" s="239">
        <f t="shared" si="35"/>
        <v>0</v>
      </c>
      <c r="E247" s="149" t="s">
        <v>627</v>
      </c>
      <c r="F247" s="150">
        <v>4.24</v>
      </c>
      <c r="G247" s="150">
        <v>0.06</v>
      </c>
      <c r="H247" s="150">
        <v>1.2E-2</v>
      </c>
      <c r="I247" s="151">
        <f t="shared" si="29"/>
        <v>0.72</v>
      </c>
      <c r="J247">
        <f t="shared" si="30"/>
        <v>0.48</v>
      </c>
      <c r="K247">
        <f t="shared" si="31"/>
        <v>0.36</v>
      </c>
      <c r="L247">
        <f t="shared" si="32"/>
        <v>0.54</v>
      </c>
      <c r="M247" s="150"/>
      <c r="U247" s="239"/>
    </row>
    <row r="248" spans="1:21">
      <c r="A248" t="s">
        <v>233</v>
      </c>
      <c r="B248" s="239">
        <f t="shared" si="33"/>
        <v>30</v>
      </c>
      <c r="C248" s="239">
        <f t="shared" si="34"/>
        <v>20</v>
      </c>
      <c r="D248" s="239">
        <f t="shared" si="35"/>
        <v>0</v>
      </c>
      <c r="E248" s="149" t="s">
        <v>628</v>
      </c>
      <c r="F248" s="150">
        <v>4.71</v>
      </c>
      <c r="G248" s="150">
        <v>0.06</v>
      </c>
      <c r="H248" s="150">
        <v>1.2E-2</v>
      </c>
      <c r="I248" s="151">
        <f t="shared" si="29"/>
        <v>0.72</v>
      </c>
      <c r="J248">
        <f t="shared" si="30"/>
        <v>0.48</v>
      </c>
      <c r="K248">
        <f t="shared" si="31"/>
        <v>0.36</v>
      </c>
      <c r="L248">
        <f t="shared" si="32"/>
        <v>0.54</v>
      </c>
      <c r="M248" s="150"/>
      <c r="U248" s="239"/>
    </row>
    <row r="249" spans="1:21">
      <c r="A249" t="s">
        <v>233</v>
      </c>
      <c r="B249" s="239">
        <f t="shared" si="33"/>
        <v>30</v>
      </c>
      <c r="C249" s="239">
        <f t="shared" si="34"/>
        <v>22</v>
      </c>
      <c r="D249" s="239">
        <f t="shared" si="35"/>
        <v>0</v>
      </c>
      <c r="E249" s="149" t="s">
        <v>629</v>
      </c>
      <c r="F249" s="150">
        <v>5.18</v>
      </c>
      <c r="G249" s="150">
        <v>0.06</v>
      </c>
      <c r="H249" s="150">
        <v>1.2E-2</v>
      </c>
      <c r="I249" s="151">
        <f t="shared" si="29"/>
        <v>0.72</v>
      </c>
      <c r="J249">
        <f t="shared" si="30"/>
        <v>0.48</v>
      </c>
      <c r="K249">
        <f t="shared" si="31"/>
        <v>0.36</v>
      </c>
      <c r="L249">
        <f t="shared" si="32"/>
        <v>0.54</v>
      </c>
      <c r="M249" s="150"/>
      <c r="U249" s="239"/>
    </row>
    <row r="250" spans="1:21">
      <c r="A250" t="s">
        <v>233</v>
      </c>
      <c r="B250" s="239">
        <f t="shared" si="33"/>
        <v>30</v>
      </c>
      <c r="C250" s="239">
        <f t="shared" si="34"/>
        <v>25</v>
      </c>
      <c r="D250" s="239">
        <f t="shared" si="35"/>
        <v>0</v>
      </c>
      <c r="E250" s="149" t="s">
        <v>630</v>
      </c>
      <c r="F250" s="150">
        <v>5.85</v>
      </c>
      <c r="G250" s="150">
        <v>0.06</v>
      </c>
      <c r="H250" s="150">
        <v>1.2E-2</v>
      </c>
      <c r="I250" s="151">
        <f t="shared" si="29"/>
        <v>0.72</v>
      </c>
      <c r="J250">
        <f t="shared" si="30"/>
        <v>0.48</v>
      </c>
      <c r="K250">
        <f t="shared" si="31"/>
        <v>0.36</v>
      </c>
      <c r="L250">
        <f t="shared" si="32"/>
        <v>0.54</v>
      </c>
      <c r="M250" s="150"/>
      <c r="U250" s="239"/>
    </row>
    <row r="251" spans="1:21">
      <c r="A251" t="s">
        <v>233</v>
      </c>
      <c r="B251" s="239">
        <f t="shared" si="33"/>
        <v>35</v>
      </c>
      <c r="C251" s="239">
        <f t="shared" si="34"/>
        <v>3</v>
      </c>
      <c r="D251" s="239">
        <f t="shared" si="35"/>
        <v>0</v>
      </c>
      <c r="E251" s="149" t="s">
        <v>647</v>
      </c>
      <c r="F251" s="150">
        <v>0.82</v>
      </c>
      <c r="G251" s="150">
        <v>7.0000000000000007E-2</v>
      </c>
      <c r="H251" s="150">
        <v>1.2E-2</v>
      </c>
      <c r="I251" s="151">
        <f t="shared" si="29"/>
        <v>0.72</v>
      </c>
      <c r="J251">
        <f t="shared" si="30"/>
        <v>0.48</v>
      </c>
      <c r="K251">
        <f t="shared" si="31"/>
        <v>0.36</v>
      </c>
      <c r="L251">
        <f t="shared" si="32"/>
        <v>0.54</v>
      </c>
      <c r="M251" s="150"/>
      <c r="U251" s="239"/>
    </row>
    <row r="252" spans="1:21">
      <c r="A252" t="s">
        <v>233</v>
      </c>
      <c r="B252" s="239">
        <f t="shared" si="33"/>
        <v>35</v>
      </c>
      <c r="C252" s="239">
        <f t="shared" si="34"/>
        <v>4</v>
      </c>
      <c r="D252" s="239">
        <f t="shared" si="35"/>
        <v>0</v>
      </c>
      <c r="E252" s="149" t="s">
        <v>649</v>
      </c>
      <c r="F252" s="150">
        <v>1.1000000000000001</v>
      </c>
      <c r="G252" s="150">
        <v>7.0000000000000007E-2</v>
      </c>
      <c r="H252" s="150">
        <v>1.2E-2</v>
      </c>
      <c r="I252" s="151">
        <f t="shared" si="29"/>
        <v>0.72</v>
      </c>
      <c r="J252">
        <f t="shared" si="30"/>
        <v>0.48</v>
      </c>
      <c r="K252">
        <f t="shared" si="31"/>
        <v>0.36</v>
      </c>
      <c r="L252">
        <f t="shared" si="32"/>
        <v>0.54</v>
      </c>
      <c r="M252" s="150"/>
      <c r="U252" s="239"/>
    </row>
    <row r="253" spans="1:21">
      <c r="A253" t="s">
        <v>233</v>
      </c>
      <c r="B253" s="239">
        <f t="shared" si="33"/>
        <v>35</v>
      </c>
      <c r="C253" s="239">
        <f t="shared" si="34"/>
        <v>5</v>
      </c>
      <c r="D253" s="239">
        <f t="shared" si="35"/>
        <v>0</v>
      </c>
      <c r="E253" s="149" t="s">
        <v>650</v>
      </c>
      <c r="F253" s="150">
        <v>1.37</v>
      </c>
      <c r="G253" s="150">
        <v>7.0000000000000007E-2</v>
      </c>
      <c r="H253" s="150">
        <v>1.2E-2</v>
      </c>
      <c r="I253" s="151">
        <f t="shared" si="29"/>
        <v>0.72</v>
      </c>
      <c r="J253">
        <f t="shared" si="30"/>
        <v>0.48</v>
      </c>
      <c r="K253">
        <f t="shared" si="31"/>
        <v>0.36</v>
      </c>
      <c r="L253">
        <f t="shared" si="32"/>
        <v>0.54</v>
      </c>
      <c r="M253" s="150"/>
      <c r="U253" s="239"/>
    </row>
    <row r="254" spans="1:21">
      <c r="A254" t="s">
        <v>233</v>
      </c>
      <c r="B254" s="239">
        <f t="shared" si="33"/>
        <v>35</v>
      </c>
      <c r="C254" s="239">
        <f t="shared" si="34"/>
        <v>6</v>
      </c>
      <c r="D254" s="239">
        <f t="shared" si="35"/>
        <v>0</v>
      </c>
      <c r="E254" s="149" t="s">
        <v>651</v>
      </c>
      <c r="F254" s="150">
        <v>1.65</v>
      </c>
      <c r="G254" s="150">
        <v>7.0000000000000007E-2</v>
      </c>
      <c r="H254" s="150">
        <v>1.2E-2</v>
      </c>
      <c r="I254" s="151">
        <f t="shared" si="29"/>
        <v>0.72</v>
      </c>
      <c r="J254">
        <f t="shared" si="30"/>
        <v>0.48</v>
      </c>
      <c r="K254">
        <f t="shared" si="31"/>
        <v>0.36</v>
      </c>
      <c r="L254">
        <f t="shared" si="32"/>
        <v>0.54</v>
      </c>
      <c r="M254" s="150"/>
      <c r="U254" s="239"/>
    </row>
    <row r="255" spans="1:21">
      <c r="A255" t="s">
        <v>233</v>
      </c>
      <c r="B255" s="239">
        <f t="shared" si="33"/>
        <v>35</v>
      </c>
      <c r="C255" s="239">
        <f t="shared" si="34"/>
        <v>7</v>
      </c>
      <c r="D255" s="239">
        <f t="shared" si="35"/>
        <v>0</v>
      </c>
      <c r="E255" s="149" t="s">
        <v>652</v>
      </c>
      <c r="F255" s="150">
        <v>1.92</v>
      </c>
      <c r="G255" s="150">
        <v>7.0000000000000007E-2</v>
      </c>
      <c r="H255" s="150">
        <v>1.2E-2</v>
      </c>
      <c r="I255" s="151">
        <f t="shared" si="29"/>
        <v>0.72</v>
      </c>
      <c r="J255">
        <f t="shared" si="30"/>
        <v>0.48</v>
      </c>
      <c r="K255">
        <f t="shared" si="31"/>
        <v>0.36</v>
      </c>
      <c r="L255">
        <f t="shared" si="32"/>
        <v>0.54</v>
      </c>
      <c r="M255" s="150"/>
      <c r="U255" s="239"/>
    </row>
    <row r="256" spans="1:21">
      <c r="A256" t="s">
        <v>233</v>
      </c>
      <c r="B256" s="239">
        <f t="shared" si="33"/>
        <v>35</v>
      </c>
      <c r="C256" s="239">
        <f t="shared" si="34"/>
        <v>8</v>
      </c>
      <c r="D256" s="239">
        <f t="shared" si="35"/>
        <v>0</v>
      </c>
      <c r="E256" s="149" t="s">
        <v>653</v>
      </c>
      <c r="F256" s="150">
        <v>2.2000000000000002</v>
      </c>
      <c r="G256" s="150">
        <v>7.0000000000000007E-2</v>
      </c>
      <c r="H256" s="150">
        <v>1.2E-2</v>
      </c>
      <c r="I256" s="151">
        <f t="shared" si="29"/>
        <v>0.72</v>
      </c>
      <c r="J256">
        <f t="shared" si="30"/>
        <v>0.48</v>
      </c>
      <c r="K256">
        <f t="shared" si="31"/>
        <v>0.36</v>
      </c>
      <c r="L256">
        <f t="shared" si="32"/>
        <v>0.54</v>
      </c>
      <c r="M256" s="150"/>
      <c r="U256" s="239"/>
    </row>
    <row r="257" spans="1:21">
      <c r="A257" t="s">
        <v>233</v>
      </c>
      <c r="B257" s="239">
        <f t="shared" si="33"/>
        <v>35</v>
      </c>
      <c r="C257" s="239">
        <f t="shared" si="34"/>
        <v>10</v>
      </c>
      <c r="D257" s="239">
        <f t="shared" si="35"/>
        <v>0</v>
      </c>
      <c r="E257" s="149" t="s">
        <v>638</v>
      </c>
      <c r="F257" s="150">
        <v>2.75</v>
      </c>
      <c r="G257" s="150">
        <v>7.0000000000000007E-2</v>
      </c>
      <c r="H257" s="150">
        <v>1.2E-2</v>
      </c>
      <c r="I257" s="151">
        <f t="shared" ref="I257:I320" si="36">H257*60</f>
        <v>0.72</v>
      </c>
      <c r="J257">
        <f t="shared" ref="J257:J320" si="37">40/60*I257</f>
        <v>0.48</v>
      </c>
      <c r="K257">
        <f t="shared" ref="K257:K320" si="38">(30/60*I257)</f>
        <v>0.36</v>
      </c>
      <c r="L257">
        <f t="shared" ref="L257:L320" si="39">45/60*I257</f>
        <v>0.54</v>
      </c>
      <c r="M257" s="150"/>
      <c r="U257" s="239"/>
    </row>
    <row r="258" spans="1:21">
      <c r="A258" t="s">
        <v>233</v>
      </c>
      <c r="B258" s="239">
        <f t="shared" si="33"/>
        <v>35</v>
      </c>
      <c r="C258" s="239">
        <f t="shared" si="34"/>
        <v>12</v>
      </c>
      <c r="D258" s="239">
        <f t="shared" si="35"/>
        <v>0</v>
      </c>
      <c r="E258" s="149" t="s">
        <v>639</v>
      </c>
      <c r="F258" s="150">
        <v>3.3</v>
      </c>
      <c r="G258" s="150">
        <v>7.0000000000000007E-2</v>
      </c>
      <c r="H258" s="150">
        <v>1.2E-2</v>
      </c>
      <c r="I258" s="151">
        <f t="shared" si="36"/>
        <v>0.72</v>
      </c>
      <c r="J258">
        <f t="shared" si="37"/>
        <v>0.48</v>
      </c>
      <c r="K258">
        <f t="shared" si="38"/>
        <v>0.36</v>
      </c>
      <c r="L258">
        <f t="shared" si="39"/>
        <v>0.54</v>
      </c>
      <c r="M258" s="150"/>
      <c r="U258" s="239"/>
    </row>
    <row r="259" spans="1:21">
      <c r="A259" t="s">
        <v>233</v>
      </c>
      <c r="B259" s="239">
        <f t="shared" si="33"/>
        <v>35</v>
      </c>
      <c r="C259" s="239">
        <f t="shared" si="34"/>
        <v>14</v>
      </c>
      <c r="D259" s="239">
        <f t="shared" si="35"/>
        <v>0</v>
      </c>
      <c r="E259" s="149" t="s">
        <v>640</v>
      </c>
      <c r="F259" s="150">
        <v>3.85</v>
      </c>
      <c r="G259" s="150">
        <v>7.0000000000000007E-2</v>
      </c>
      <c r="H259" s="150">
        <v>1.2E-2</v>
      </c>
      <c r="I259" s="151">
        <f t="shared" si="36"/>
        <v>0.72</v>
      </c>
      <c r="J259">
        <f t="shared" si="37"/>
        <v>0.48</v>
      </c>
      <c r="K259">
        <f t="shared" si="38"/>
        <v>0.36</v>
      </c>
      <c r="L259">
        <f t="shared" si="39"/>
        <v>0.54</v>
      </c>
      <c r="M259" s="150"/>
      <c r="U259" s="239"/>
    </row>
    <row r="260" spans="1:21">
      <c r="A260" t="s">
        <v>233</v>
      </c>
      <c r="B260" s="239">
        <f t="shared" si="33"/>
        <v>35</v>
      </c>
      <c r="C260" s="239">
        <f t="shared" si="34"/>
        <v>15</v>
      </c>
      <c r="D260" s="239">
        <f t="shared" si="35"/>
        <v>0</v>
      </c>
      <c r="E260" s="149" t="s">
        <v>641</v>
      </c>
      <c r="F260" s="150">
        <v>4.12</v>
      </c>
      <c r="G260" s="150">
        <v>7.0000000000000007E-2</v>
      </c>
      <c r="H260" s="150">
        <v>1.2E-2</v>
      </c>
      <c r="I260" s="151">
        <f t="shared" si="36"/>
        <v>0.72</v>
      </c>
      <c r="J260">
        <f t="shared" si="37"/>
        <v>0.48</v>
      </c>
      <c r="K260">
        <f t="shared" si="38"/>
        <v>0.36</v>
      </c>
      <c r="L260">
        <f t="shared" si="39"/>
        <v>0.54</v>
      </c>
      <c r="M260" s="150"/>
      <c r="U260" s="239"/>
    </row>
    <row r="261" spans="1:21">
      <c r="A261" t="s">
        <v>233</v>
      </c>
      <c r="B261" s="239">
        <f t="shared" si="33"/>
        <v>35</v>
      </c>
      <c r="C261" s="239">
        <f t="shared" si="34"/>
        <v>16</v>
      </c>
      <c r="D261" s="239">
        <f t="shared" si="35"/>
        <v>0</v>
      </c>
      <c r="E261" s="149" t="s">
        <v>642</v>
      </c>
      <c r="F261" s="150">
        <v>4.4000000000000004</v>
      </c>
      <c r="G261" s="150">
        <v>7.0000000000000007E-2</v>
      </c>
      <c r="H261" s="150">
        <v>1.2E-2</v>
      </c>
      <c r="I261" s="151">
        <f t="shared" si="36"/>
        <v>0.72</v>
      </c>
      <c r="J261">
        <f t="shared" si="37"/>
        <v>0.48</v>
      </c>
      <c r="K261">
        <f t="shared" si="38"/>
        <v>0.36</v>
      </c>
      <c r="L261">
        <f t="shared" si="39"/>
        <v>0.54</v>
      </c>
      <c r="M261" s="150"/>
      <c r="U261" s="239"/>
    </row>
    <row r="262" spans="1:21">
      <c r="A262" t="s">
        <v>233</v>
      </c>
      <c r="B262" s="239">
        <f t="shared" si="33"/>
        <v>35</v>
      </c>
      <c r="C262" s="239">
        <f t="shared" si="34"/>
        <v>18</v>
      </c>
      <c r="D262" s="239">
        <f t="shared" si="35"/>
        <v>0</v>
      </c>
      <c r="E262" s="149" t="s">
        <v>643</v>
      </c>
      <c r="F262" s="150">
        <v>4.95</v>
      </c>
      <c r="G262" s="150">
        <v>7.0000000000000007E-2</v>
      </c>
      <c r="H262" s="150">
        <v>1.2E-2</v>
      </c>
      <c r="I262" s="151">
        <f t="shared" si="36"/>
        <v>0.72</v>
      </c>
      <c r="J262">
        <f t="shared" si="37"/>
        <v>0.48</v>
      </c>
      <c r="K262">
        <f t="shared" si="38"/>
        <v>0.36</v>
      </c>
      <c r="L262">
        <f t="shared" si="39"/>
        <v>0.54</v>
      </c>
      <c r="M262" s="150"/>
      <c r="U262" s="239"/>
    </row>
    <row r="263" spans="1:21">
      <c r="A263" t="s">
        <v>233</v>
      </c>
      <c r="B263" s="239">
        <f t="shared" si="33"/>
        <v>35</v>
      </c>
      <c r="C263" s="239">
        <f t="shared" si="34"/>
        <v>20</v>
      </c>
      <c r="D263" s="239">
        <f t="shared" si="35"/>
        <v>0</v>
      </c>
      <c r="E263" s="149" t="s">
        <v>644</v>
      </c>
      <c r="F263" s="150">
        <v>5.5</v>
      </c>
      <c r="G263" s="150">
        <v>7.0000000000000007E-2</v>
      </c>
      <c r="H263" s="150">
        <v>1.2E-2</v>
      </c>
      <c r="I263" s="151">
        <f t="shared" si="36"/>
        <v>0.72</v>
      </c>
      <c r="J263">
        <f t="shared" si="37"/>
        <v>0.48</v>
      </c>
      <c r="K263">
        <f t="shared" si="38"/>
        <v>0.36</v>
      </c>
      <c r="L263">
        <f t="shared" si="39"/>
        <v>0.54</v>
      </c>
      <c r="M263" s="150"/>
      <c r="U263" s="239"/>
    </row>
    <row r="264" spans="1:21">
      <c r="A264" t="s">
        <v>233</v>
      </c>
      <c r="B264" s="239">
        <f t="shared" si="33"/>
        <v>35</v>
      </c>
      <c r="C264" s="239">
        <f t="shared" si="34"/>
        <v>22</v>
      </c>
      <c r="D264" s="239">
        <f t="shared" si="35"/>
        <v>0</v>
      </c>
      <c r="E264" s="149" t="s">
        <v>645</v>
      </c>
      <c r="F264" s="150">
        <v>6.05</v>
      </c>
      <c r="G264" s="150">
        <v>7.0000000000000007E-2</v>
      </c>
      <c r="H264" s="150">
        <v>1.2E-2</v>
      </c>
      <c r="I264" s="151">
        <f t="shared" si="36"/>
        <v>0.72</v>
      </c>
      <c r="J264">
        <f t="shared" si="37"/>
        <v>0.48</v>
      </c>
      <c r="K264">
        <f t="shared" si="38"/>
        <v>0.36</v>
      </c>
      <c r="L264">
        <f t="shared" si="39"/>
        <v>0.54</v>
      </c>
      <c r="M264" s="150"/>
      <c r="U264" s="239"/>
    </row>
    <row r="265" spans="1:21">
      <c r="A265" t="s">
        <v>233</v>
      </c>
      <c r="B265" s="239">
        <f t="shared" si="33"/>
        <v>35</v>
      </c>
      <c r="C265" s="239">
        <f t="shared" si="34"/>
        <v>25</v>
      </c>
      <c r="D265" s="239">
        <f t="shared" si="35"/>
        <v>0</v>
      </c>
      <c r="E265" s="149" t="s">
        <v>646</v>
      </c>
      <c r="F265" s="150">
        <v>6.87</v>
      </c>
      <c r="G265" s="150">
        <v>7.0000000000000007E-2</v>
      </c>
      <c r="H265" s="150">
        <v>1.2E-2</v>
      </c>
      <c r="I265" s="151">
        <f t="shared" si="36"/>
        <v>0.72</v>
      </c>
      <c r="J265">
        <f t="shared" si="37"/>
        <v>0.48</v>
      </c>
      <c r="K265">
        <f t="shared" si="38"/>
        <v>0.36</v>
      </c>
      <c r="L265">
        <f t="shared" si="39"/>
        <v>0.54</v>
      </c>
      <c r="M265" s="150"/>
      <c r="U265" s="239"/>
    </row>
    <row r="266" spans="1:21">
      <c r="A266" t="s">
        <v>233</v>
      </c>
      <c r="B266" s="239">
        <f t="shared" si="33"/>
        <v>35</v>
      </c>
      <c r="C266" s="239">
        <f t="shared" si="34"/>
        <v>30</v>
      </c>
      <c r="D266" s="239">
        <f t="shared" si="35"/>
        <v>0</v>
      </c>
      <c r="E266" s="149" t="s">
        <v>648</v>
      </c>
      <c r="F266" s="150">
        <v>8.24</v>
      </c>
      <c r="G266" s="150">
        <v>7.0000000000000007E-2</v>
      </c>
      <c r="H266" s="150">
        <v>1.2E-2</v>
      </c>
      <c r="I266" s="151">
        <f t="shared" si="36"/>
        <v>0.72</v>
      </c>
      <c r="J266">
        <f t="shared" si="37"/>
        <v>0.48</v>
      </c>
      <c r="K266">
        <f t="shared" si="38"/>
        <v>0.36</v>
      </c>
      <c r="L266">
        <f t="shared" si="39"/>
        <v>0.54</v>
      </c>
      <c r="M266" s="150"/>
      <c r="U266" s="239"/>
    </row>
    <row r="267" spans="1:21">
      <c r="A267" t="s">
        <v>233</v>
      </c>
      <c r="B267" s="239">
        <f t="shared" si="33"/>
        <v>40</v>
      </c>
      <c r="C267" s="239">
        <f t="shared" si="34"/>
        <v>3</v>
      </c>
      <c r="D267" s="239">
        <f t="shared" si="35"/>
        <v>0</v>
      </c>
      <c r="E267" s="149" t="s">
        <v>663</v>
      </c>
      <c r="F267" s="150">
        <v>0.94</v>
      </c>
      <c r="G267" s="150">
        <v>0.08</v>
      </c>
      <c r="H267" s="150">
        <v>1.2E-2</v>
      </c>
      <c r="I267" s="151">
        <f t="shared" si="36"/>
        <v>0.72</v>
      </c>
      <c r="J267">
        <f t="shared" si="37"/>
        <v>0.48</v>
      </c>
      <c r="K267">
        <f t="shared" si="38"/>
        <v>0.36</v>
      </c>
      <c r="L267">
        <f t="shared" si="39"/>
        <v>0.54</v>
      </c>
      <c r="M267" s="150"/>
      <c r="U267" s="239"/>
    </row>
    <row r="268" spans="1:21">
      <c r="A268" t="s">
        <v>233</v>
      </c>
      <c r="B268" s="239">
        <f t="shared" si="33"/>
        <v>40</v>
      </c>
      <c r="C268" s="239">
        <f t="shared" si="34"/>
        <v>4</v>
      </c>
      <c r="D268" s="239">
        <f t="shared" si="35"/>
        <v>0</v>
      </c>
      <c r="E268" s="149" t="s">
        <v>665</v>
      </c>
      <c r="F268" s="150">
        <v>1.25</v>
      </c>
      <c r="G268" s="150">
        <v>0.08</v>
      </c>
      <c r="H268" s="150">
        <v>1.2E-2</v>
      </c>
      <c r="I268" s="151">
        <f t="shared" si="36"/>
        <v>0.72</v>
      </c>
      <c r="J268">
        <f t="shared" si="37"/>
        <v>0.48</v>
      </c>
      <c r="K268">
        <f t="shared" si="38"/>
        <v>0.36</v>
      </c>
      <c r="L268">
        <f t="shared" si="39"/>
        <v>0.54</v>
      </c>
      <c r="M268" s="150"/>
      <c r="U268" s="239"/>
    </row>
    <row r="269" spans="1:21">
      <c r="A269" t="s">
        <v>233</v>
      </c>
      <c r="B269" s="239">
        <f t="shared" si="33"/>
        <v>40</v>
      </c>
      <c r="C269" s="239">
        <f t="shared" si="34"/>
        <v>5</v>
      </c>
      <c r="D269" s="239">
        <f t="shared" si="35"/>
        <v>0</v>
      </c>
      <c r="E269" s="149" t="s">
        <v>666</v>
      </c>
      <c r="F269" s="150">
        <v>1.57</v>
      </c>
      <c r="G269" s="150">
        <v>0.08</v>
      </c>
      <c r="H269" s="150">
        <v>1.2E-2</v>
      </c>
      <c r="I269" s="151">
        <f t="shared" si="36"/>
        <v>0.72</v>
      </c>
      <c r="J269">
        <f t="shared" si="37"/>
        <v>0.48</v>
      </c>
      <c r="K269">
        <f t="shared" si="38"/>
        <v>0.36</v>
      </c>
      <c r="L269">
        <f t="shared" si="39"/>
        <v>0.54</v>
      </c>
      <c r="M269" s="150"/>
      <c r="U269" s="239"/>
    </row>
    <row r="270" spans="1:21">
      <c r="A270" t="s">
        <v>233</v>
      </c>
      <c r="B270" s="239">
        <f t="shared" si="33"/>
        <v>40</v>
      </c>
      <c r="C270" s="239">
        <f t="shared" si="34"/>
        <v>6</v>
      </c>
      <c r="D270" s="239">
        <f t="shared" si="35"/>
        <v>0</v>
      </c>
      <c r="E270" s="149" t="s">
        <v>667</v>
      </c>
      <c r="F270" s="150">
        <v>1.88</v>
      </c>
      <c r="G270" s="150">
        <v>0.08</v>
      </c>
      <c r="H270" s="150">
        <v>1.2E-2</v>
      </c>
      <c r="I270" s="151">
        <f t="shared" si="36"/>
        <v>0.72</v>
      </c>
      <c r="J270">
        <f t="shared" si="37"/>
        <v>0.48</v>
      </c>
      <c r="K270">
        <f t="shared" si="38"/>
        <v>0.36</v>
      </c>
      <c r="L270">
        <f t="shared" si="39"/>
        <v>0.54</v>
      </c>
      <c r="M270" s="150"/>
      <c r="U270" s="239"/>
    </row>
    <row r="271" spans="1:21">
      <c r="A271" t="s">
        <v>233</v>
      </c>
      <c r="B271" s="239">
        <f t="shared" si="33"/>
        <v>40</v>
      </c>
      <c r="C271" s="239">
        <f t="shared" si="34"/>
        <v>7</v>
      </c>
      <c r="D271" s="239">
        <f t="shared" si="35"/>
        <v>0</v>
      </c>
      <c r="E271" s="149" t="s">
        <v>668</v>
      </c>
      <c r="F271" s="150">
        <v>2.2000000000000002</v>
      </c>
      <c r="G271" s="150">
        <v>0.08</v>
      </c>
      <c r="H271" s="150">
        <v>1.2E-2</v>
      </c>
      <c r="I271" s="151">
        <f t="shared" si="36"/>
        <v>0.72</v>
      </c>
      <c r="J271">
        <f t="shared" si="37"/>
        <v>0.48</v>
      </c>
      <c r="K271">
        <f t="shared" si="38"/>
        <v>0.36</v>
      </c>
      <c r="L271">
        <f t="shared" si="39"/>
        <v>0.54</v>
      </c>
      <c r="M271" s="150"/>
      <c r="U271" s="239"/>
    </row>
    <row r="272" spans="1:21">
      <c r="A272" t="s">
        <v>233</v>
      </c>
      <c r="B272" s="239">
        <f t="shared" si="33"/>
        <v>40</v>
      </c>
      <c r="C272" s="239">
        <f t="shared" si="34"/>
        <v>8</v>
      </c>
      <c r="D272" s="239">
        <f t="shared" si="35"/>
        <v>0</v>
      </c>
      <c r="E272" s="149" t="s">
        <v>669</v>
      </c>
      <c r="F272" s="150">
        <v>2.5099999999999998</v>
      </c>
      <c r="G272" s="150">
        <v>0.08</v>
      </c>
      <c r="H272" s="150">
        <v>1.2E-2</v>
      </c>
      <c r="I272" s="151">
        <f t="shared" si="36"/>
        <v>0.72</v>
      </c>
      <c r="J272">
        <f t="shared" si="37"/>
        <v>0.48</v>
      </c>
      <c r="K272">
        <f t="shared" si="38"/>
        <v>0.36</v>
      </c>
      <c r="L272">
        <f t="shared" si="39"/>
        <v>0.54</v>
      </c>
      <c r="M272" s="150"/>
      <c r="U272" s="239"/>
    </row>
    <row r="273" spans="1:21">
      <c r="A273" t="s">
        <v>233</v>
      </c>
      <c r="B273" s="239">
        <f t="shared" si="33"/>
        <v>40</v>
      </c>
      <c r="C273" s="239">
        <f t="shared" si="34"/>
        <v>10</v>
      </c>
      <c r="D273" s="239">
        <f t="shared" si="35"/>
        <v>0</v>
      </c>
      <c r="E273" s="149" t="s">
        <v>654</v>
      </c>
      <c r="F273" s="150">
        <v>3.14</v>
      </c>
      <c r="G273" s="150">
        <v>0.08</v>
      </c>
      <c r="H273" s="150">
        <v>1.2E-2</v>
      </c>
      <c r="I273" s="151">
        <f t="shared" si="36"/>
        <v>0.72</v>
      </c>
      <c r="J273">
        <f t="shared" si="37"/>
        <v>0.48</v>
      </c>
      <c r="K273">
        <f t="shared" si="38"/>
        <v>0.36</v>
      </c>
      <c r="L273">
        <f t="shared" si="39"/>
        <v>0.54</v>
      </c>
      <c r="M273" s="150"/>
      <c r="U273" s="239"/>
    </row>
    <row r="274" spans="1:21">
      <c r="A274" t="s">
        <v>233</v>
      </c>
      <c r="B274" s="239">
        <f t="shared" si="33"/>
        <v>40</v>
      </c>
      <c r="C274" s="239">
        <f t="shared" si="34"/>
        <v>12</v>
      </c>
      <c r="D274" s="239">
        <f t="shared" si="35"/>
        <v>0</v>
      </c>
      <c r="E274" s="149" t="s">
        <v>655</v>
      </c>
      <c r="F274" s="150">
        <v>3.77</v>
      </c>
      <c r="G274" s="150">
        <v>0.08</v>
      </c>
      <c r="H274" s="150">
        <v>1.6E-2</v>
      </c>
      <c r="I274" s="151">
        <f t="shared" si="36"/>
        <v>0.96</v>
      </c>
      <c r="J274">
        <f t="shared" si="37"/>
        <v>0.6399999999999999</v>
      </c>
      <c r="K274">
        <f t="shared" si="38"/>
        <v>0.48</v>
      </c>
      <c r="L274">
        <f t="shared" si="39"/>
        <v>0.72</v>
      </c>
      <c r="M274" s="150"/>
      <c r="U274" s="239"/>
    </row>
    <row r="275" spans="1:21">
      <c r="A275" t="s">
        <v>233</v>
      </c>
      <c r="B275" s="239">
        <f t="shared" si="33"/>
        <v>40</v>
      </c>
      <c r="C275" s="239">
        <f t="shared" si="34"/>
        <v>14</v>
      </c>
      <c r="D275" s="239">
        <f t="shared" si="35"/>
        <v>0</v>
      </c>
      <c r="E275" s="149" t="s">
        <v>656</v>
      </c>
      <c r="F275" s="150">
        <v>4.4000000000000004</v>
      </c>
      <c r="G275" s="150">
        <v>0.08</v>
      </c>
      <c r="H275" s="150">
        <v>1.6E-2</v>
      </c>
      <c r="I275" s="151">
        <f t="shared" si="36"/>
        <v>0.96</v>
      </c>
      <c r="J275">
        <f t="shared" si="37"/>
        <v>0.6399999999999999</v>
      </c>
      <c r="K275">
        <f t="shared" si="38"/>
        <v>0.48</v>
      </c>
      <c r="L275">
        <f t="shared" si="39"/>
        <v>0.72</v>
      </c>
      <c r="M275" s="150"/>
      <c r="U275" s="239"/>
    </row>
    <row r="276" spans="1:21">
      <c r="A276" t="s">
        <v>233</v>
      </c>
      <c r="B276" s="239">
        <f t="shared" si="33"/>
        <v>40</v>
      </c>
      <c r="C276" s="239">
        <f t="shared" si="34"/>
        <v>15</v>
      </c>
      <c r="D276" s="239">
        <f t="shared" si="35"/>
        <v>0</v>
      </c>
      <c r="E276" s="149" t="s">
        <v>657</v>
      </c>
      <c r="F276" s="150">
        <v>4.71</v>
      </c>
      <c r="G276" s="150">
        <v>0.08</v>
      </c>
      <c r="H276" s="150">
        <v>1.6E-2</v>
      </c>
      <c r="I276" s="151">
        <f t="shared" si="36"/>
        <v>0.96</v>
      </c>
      <c r="J276">
        <f t="shared" si="37"/>
        <v>0.6399999999999999</v>
      </c>
      <c r="K276">
        <f t="shared" si="38"/>
        <v>0.48</v>
      </c>
      <c r="L276">
        <f t="shared" si="39"/>
        <v>0.72</v>
      </c>
      <c r="M276" s="150"/>
      <c r="U276" s="239"/>
    </row>
    <row r="277" spans="1:21">
      <c r="A277" t="s">
        <v>233</v>
      </c>
      <c r="B277" s="239">
        <f t="shared" si="33"/>
        <v>40</v>
      </c>
      <c r="C277" s="239">
        <f t="shared" si="34"/>
        <v>16</v>
      </c>
      <c r="D277" s="239">
        <f t="shared" si="35"/>
        <v>0</v>
      </c>
      <c r="E277" s="149" t="s">
        <v>658</v>
      </c>
      <c r="F277" s="150">
        <v>5.0199999999999996</v>
      </c>
      <c r="G277" s="150">
        <v>0.08</v>
      </c>
      <c r="H277" s="150">
        <v>1.6E-2</v>
      </c>
      <c r="I277" s="151">
        <f t="shared" si="36"/>
        <v>0.96</v>
      </c>
      <c r="J277">
        <f t="shared" si="37"/>
        <v>0.6399999999999999</v>
      </c>
      <c r="K277">
        <f t="shared" si="38"/>
        <v>0.48</v>
      </c>
      <c r="L277">
        <f t="shared" si="39"/>
        <v>0.72</v>
      </c>
      <c r="M277" s="150"/>
      <c r="U277" s="239"/>
    </row>
    <row r="278" spans="1:21">
      <c r="A278" t="s">
        <v>233</v>
      </c>
      <c r="B278" s="239">
        <f t="shared" si="33"/>
        <v>40</v>
      </c>
      <c r="C278" s="239">
        <f t="shared" si="34"/>
        <v>18</v>
      </c>
      <c r="D278" s="239">
        <f t="shared" si="35"/>
        <v>0</v>
      </c>
      <c r="E278" s="149" t="s">
        <v>659</v>
      </c>
      <c r="F278" s="150">
        <v>5.65</v>
      </c>
      <c r="G278" s="150">
        <v>0.08</v>
      </c>
      <c r="H278" s="150">
        <v>1.6E-2</v>
      </c>
      <c r="I278" s="151">
        <f t="shared" si="36"/>
        <v>0.96</v>
      </c>
      <c r="J278">
        <f t="shared" si="37"/>
        <v>0.6399999999999999</v>
      </c>
      <c r="K278">
        <f t="shared" si="38"/>
        <v>0.48</v>
      </c>
      <c r="L278">
        <f t="shared" si="39"/>
        <v>0.72</v>
      </c>
      <c r="M278" s="150"/>
      <c r="T278" t="s">
        <v>1104</v>
      </c>
      <c r="U278" s="239"/>
    </row>
    <row r="279" spans="1:21">
      <c r="A279" t="s">
        <v>233</v>
      </c>
      <c r="B279" s="239">
        <f t="shared" si="33"/>
        <v>40</v>
      </c>
      <c r="C279" s="239">
        <f t="shared" si="34"/>
        <v>20</v>
      </c>
      <c r="D279" s="239">
        <f t="shared" si="35"/>
        <v>0</v>
      </c>
      <c r="E279" s="149" t="s">
        <v>660</v>
      </c>
      <c r="F279" s="150">
        <v>6.28</v>
      </c>
      <c r="G279" s="150">
        <v>0.08</v>
      </c>
      <c r="H279" s="150">
        <v>1.6E-2</v>
      </c>
      <c r="I279" s="151">
        <f t="shared" si="36"/>
        <v>0.96</v>
      </c>
      <c r="J279">
        <f t="shared" si="37"/>
        <v>0.6399999999999999</v>
      </c>
      <c r="K279">
        <f t="shared" si="38"/>
        <v>0.48</v>
      </c>
      <c r="L279">
        <f t="shared" si="39"/>
        <v>0.72</v>
      </c>
      <c r="M279" s="150"/>
      <c r="U279" s="239"/>
    </row>
    <row r="280" spans="1:21">
      <c r="A280" t="s">
        <v>233</v>
      </c>
      <c r="B280" s="239">
        <f t="shared" si="33"/>
        <v>40</v>
      </c>
      <c r="C280" s="239">
        <f t="shared" si="34"/>
        <v>22</v>
      </c>
      <c r="D280" s="239">
        <f t="shared" si="35"/>
        <v>0</v>
      </c>
      <c r="E280" s="149" t="s">
        <v>661</v>
      </c>
      <c r="F280" s="150">
        <v>6.91</v>
      </c>
      <c r="G280" s="150">
        <v>0.08</v>
      </c>
      <c r="H280" s="150">
        <v>1.6E-2</v>
      </c>
      <c r="I280" s="151">
        <f t="shared" si="36"/>
        <v>0.96</v>
      </c>
      <c r="J280">
        <f t="shared" si="37"/>
        <v>0.6399999999999999</v>
      </c>
      <c r="K280">
        <f t="shared" si="38"/>
        <v>0.48</v>
      </c>
      <c r="L280">
        <f t="shared" si="39"/>
        <v>0.72</v>
      </c>
      <c r="M280" s="150"/>
      <c r="U280" s="239"/>
    </row>
    <row r="281" spans="1:21">
      <c r="A281" t="s">
        <v>233</v>
      </c>
      <c r="B281" s="239">
        <f t="shared" si="33"/>
        <v>40</v>
      </c>
      <c r="C281" s="239">
        <f t="shared" si="34"/>
        <v>25</v>
      </c>
      <c r="D281" s="239">
        <f t="shared" si="35"/>
        <v>0</v>
      </c>
      <c r="E281" s="149" t="s">
        <v>662</v>
      </c>
      <c r="F281" s="150">
        <v>7.85</v>
      </c>
      <c r="G281" s="150">
        <v>0.08</v>
      </c>
      <c r="H281" s="150">
        <v>1.6E-2</v>
      </c>
      <c r="I281" s="151">
        <f t="shared" si="36"/>
        <v>0.96</v>
      </c>
      <c r="J281">
        <f t="shared" si="37"/>
        <v>0.6399999999999999</v>
      </c>
      <c r="K281">
        <f t="shared" si="38"/>
        <v>0.48</v>
      </c>
      <c r="L281">
        <f t="shared" si="39"/>
        <v>0.72</v>
      </c>
      <c r="M281" s="150"/>
      <c r="U281" s="239"/>
    </row>
    <row r="282" spans="1:21">
      <c r="A282" t="s">
        <v>233</v>
      </c>
      <c r="B282" s="239">
        <f t="shared" si="33"/>
        <v>40</v>
      </c>
      <c r="C282" s="239">
        <f t="shared" si="34"/>
        <v>30</v>
      </c>
      <c r="D282" s="239">
        <f t="shared" si="35"/>
        <v>0</v>
      </c>
      <c r="E282" s="149" t="s">
        <v>664</v>
      </c>
      <c r="F282" s="150">
        <v>9.42</v>
      </c>
      <c r="G282" s="150">
        <v>0.08</v>
      </c>
      <c r="H282" s="150">
        <v>1.6E-2</v>
      </c>
      <c r="I282" s="151">
        <f t="shared" si="36"/>
        <v>0.96</v>
      </c>
      <c r="J282">
        <f t="shared" si="37"/>
        <v>0.6399999999999999</v>
      </c>
      <c r="K282">
        <f t="shared" si="38"/>
        <v>0.48</v>
      </c>
      <c r="L282">
        <f t="shared" si="39"/>
        <v>0.72</v>
      </c>
      <c r="M282" s="150"/>
      <c r="U282" s="239"/>
    </row>
    <row r="283" spans="1:21">
      <c r="A283" t="s">
        <v>233</v>
      </c>
      <c r="B283" s="239">
        <f t="shared" si="33"/>
        <v>45</v>
      </c>
      <c r="C283" s="239">
        <f t="shared" si="34"/>
        <v>3</v>
      </c>
      <c r="D283" s="239">
        <f t="shared" si="35"/>
        <v>0</v>
      </c>
      <c r="E283" s="149" t="s">
        <v>679</v>
      </c>
      <c r="F283" s="150">
        <v>1.06</v>
      </c>
      <c r="G283" s="150">
        <v>0.09</v>
      </c>
      <c r="H283" s="150">
        <v>1.6E-2</v>
      </c>
      <c r="I283" s="151">
        <f t="shared" si="36"/>
        <v>0.96</v>
      </c>
      <c r="J283">
        <f t="shared" si="37"/>
        <v>0.6399999999999999</v>
      </c>
      <c r="K283">
        <f t="shared" si="38"/>
        <v>0.48</v>
      </c>
      <c r="L283">
        <f t="shared" si="39"/>
        <v>0.72</v>
      </c>
      <c r="M283" s="150"/>
      <c r="U283" s="239"/>
    </row>
    <row r="284" spans="1:21">
      <c r="A284" t="s">
        <v>233</v>
      </c>
      <c r="B284" s="239">
        <f t="shared" si="33"/>
        <v>45</v>
      </c>
      <c r="C284" s="239">
        <f t="shared" si="34"/>
        <v>4</v>
      </c>
      <c r="D284" s="239">
        <f t="shared" si="35"/>
        <v>0</v>
      </c>
      <c r="E284" s="149" t="s">
        <v>681</v>
      </c>
      <c r="F284" s="150">
        <v>1.41</v>
      </c>
      <c r="G284" s="150">
        <v>0.09</v>
      </c>
      <c r="H284" s="150">
        <v>1.6E-2</v>
      </c>
      <c r="I284" s="151">
        <f t="shared" si="36"/>
        <v>0.96</v>
      </c>
      <c r="J284">
        <f t="shared" si="37"/>
        <v>0.6399999999999999</v>
      </c>
      <c r="K284">
        <f t="shared" si="38"/>
        <v>0.48</v>
      </c>
      <c r="L284">
        <f t="shared" si="39"/>
        <v>0.72</v>
      </c>
      <c r="M284" s="150"/>
      <c r="U284" s="239"/>
    </row>
    <row r="285" spans="1:21">
      <c r="A285" t="s">
        <v>233</v>
      </c>
      <c r="B285" s="239">
        <f t="shared" si="33"/>
        <v>45</v>
      </c>
      <c r="C285" s="239">
        <f t="shared" si="34"/>
        <v>5</v>
      </c>
      <c r="D285" s="239">
        <f t="shared" si="35"/>
        <v>0</v>
      </c>
      <c r="E285" s="149" t="s">
        <v>682</v>
      </c>
      <c r="F285" s="150">
        <v>1.77</v>
      </c>
      <c r="G285" s="150">
        <v>0.09</v>
      </c>
      <c r="H285" s="150">
        <v>1.6E-2</v>
      </c>
      <c r="I285" s="151">
        <f t="shared" si="36"/>
        <v>0.96</v>
      </c>
      <c r="J285">
        <f t="shared" si="37"/>
        <v>0.6399999999999999</v>
      </c>
      <c r="K285">
        <f t="shared" si="38"/>
        <v>0.48</v>
      </c>
      <c r="L285">
        <f t="shared" si="39"/>
        <v>0.72</v>
      </c>
      <c r="M285" s="150"/>
      <c r="U285" s="239"/>
    </row>
    <row r="286" spans="1:21">
      <c r="A286" t="s">
        <v>233</v>
      </c>
      <c r="B286" s="239">
        <f t="shared" si="33"/>
        <v>45</v>
      </c>
      <c r="C286" s="239">
        <f t="shared" si="34"/>
        <v>6</v>
      </c>
      <c r="D286" s="239">
        <f t="shared" si="35"/>
        <v>0</v>
      </c>
      <c r="E286" s="149" t="s">
        <v>683</v>
      </c>
      <c r="F286" s="150">
        <v>2.12</v>
      </c>
      <c r="G286" s="150">
        <v>0.09</v>
      </c>
      <c r="H286" s="150">
        <v>1.6E-2</v>
      </c>
      <c r="I286" s="151">
        <f t="shared" si="36"/>
        <v>0.96</v>
      </c>
      <c r="J286">
        <f t="shared" si="37"/>
        <v>0.6399999999999999</v>
      </c>
      <c r="K286">
        <f t="shared" si="38"/>
        <v>0.48</v>
      </c>
      <c r="L286">
        <f t="shared" si="39"/>
        <v>0.72</v>
      </c>
      <c r="M286" s="150"/>
      <c r="U286" s="239"/>
    </row>
    <row r="287" spans="1:21">
      <c r="A287" t="s">
        <v>233</v>
      </c>
      <c r="B287" s="239">
        <f t="shared" si="33"/>
        <v>45</v>
      </c>
      <c r="C287" s="239">
        <f t="shared" si="34"/>
        <v>7</v>
      </c>
      <c r="D287" s="239">
        <f t="shared" si="35"/>
        <v>0</v>
      </c>
      <c r="E287" s="149" t="s">
        <v>684</v>
      </c>
      <c r="F287" s="150">
        <v>2.4700000000000002</v>
      </c>
      <c r="G287" s="150">
        <v>0.09</v>
      </c>
      <c r="H287" s="150">
        <v>1.6E-2</v>
      </c>
      <c r="I287" s="151">
        <f t="shared" si="36"/>
        <v>0.96</v>
      </c>
      <c r="J287">
        <f t="shared" si="37"/>
        <v>0.6399999999999999</v>
      </c>
      <c r="K287">
        <f t="shared" si="38"/>
        <v>0.48</v>
      </c>
      <c r="L287">
        <f t="shared" si="39"/>
        <v>0.72</v>
      </c>
      <c r="M287" s="150"/>
      <c r="U287" s="239"/>
    </row>
    <row r="288" spans="1:21">
      <c r="A288" t="s">
        <v>233</v>
      </c>
      <c r="B288" s="239">
        <f t="shared" si="33"/>
        <v>45</v>
      </c>
      <c r="C288" s="239">
        <f t="shared" si="34"/>
        <v>8</v>
      </c>
      <c r="D288" s="239">
        <f t="shared" si="35"/>
        <v>0</v>
      </c>
      <c r="E288" s="149" t="s">
        <v>685</v>
      </c>
      <c r="F288" s="150">
        <v>2.83</v>
      </c>
      <c r="G288" s="150">
        <v>0.09</v>
      </c>
      <c r="H288" s="150">
        <v>1.6E-2</v>
      </c>
      <c r="I288" s="151">
        <f t="shared" si="36"/>
        <v>0.96</v>
      </c>
      <c r="J288">
        <f t="shared" si="37"/>
        <v>0.6399999999999999</v>
      </c>
      <c r="K288">
        <f t="shared" si="38"/>
        <v>0.48</v>
      </c>
      <c r="L288">
        <f t="shared" si="39"/>
        <v>0.72</v>
      </c>
      <c r="M288" s="150"/>
      <c r="U288" s="239"/>
    </row>
    <row r="289" spans="1:21">
      <c r="A289" t="s">
        <v>233</v>
      </c>
      <c r="B289" s="239">
        <f t="shared" si="33"/>
        <v>45</v>
      </c>
      <c r="C289" s="239">
        <f t="shared" si="34"/>
        <v>10</v>
      </c>
      <c r="D289" s="239">
        <f t="shared" si="35"/>
        <v>0</v>
      </c>
      <c r="E289" s="149" t="s">
        <v>670</v>
      </c>
      <c r="F289" s="150">
        <v>3.53</v>
      </c>
      <c r="G289" s="150">
        <v>0.09</v>
      </c>
      <c r="H289" s="150">
        <v>1.6E-2</v>
      </c>
      <c r="I289" s="151">
        <f t="shared" si="36"/>
        <v>0.96</v>
      </c>
      <c r="J289">
        <f t="shared" si="37"/>
        <v>0.6399999999999999</v>
      </c>
      <c r="K289">
        <f t="shared" si="38"/>
        <v>0.48</v>
      </c>
      <c r="L289">
        <f t="shared" si="39"/>
        <v>0.72</v>
      </c>
      <c r="M289" s="150"/>
      <c r="U289" s="239"/>
    </row>
    <row r="290" spans="1:21">
      <c r="A290" t="s">
        <v>233</v>
      </c>
      <c r="B290" s="239">
        <f t="shared" si="33"/>
        <v>45</v>
      </c>
      <c r="C290" s="239">
        <f t="shared" si="34"/>
        <v>12</v>
      </c>
      <c r="D290" s="239">
        <f t="shared" si="35"/>
        <v>0</v>
      </c>
      <c r="E290" s="149" t="s">
        <v>671</v>
      </c>
      <c r="F290" s="150">
        <v>4.24</v>
      </c>
      <c r="G290" s="150">
        <v>0.09</v>
      </c>
      <c r="H290" s="150">
        <v>1.6E-2</v>
      </c>
      <c r="I290" s="151">
        <f t="shared" si="36"/>
        <v>0.96</v>
      </c>
      <c r="J290">
        <f t="shared" si="37"/>
        <v>0.6399999999999999</v>
      </c>
      <c r="K290">
        <f t="shared" si="38"/>
        <v>0.48</v>
      </c>
      <c r="L290">
        <f t="shared" si="39"/>
        <v>0.72</v>
      </c>
      <c r="M290" s="150"/>
      <c r="U290" s="239"/>
    </row>
    <row r="291" spans="1:21">
      <c r="A291" t="s">
        <v>233</v>
      </c>
      <c r="B291" s="239">
        <f t="shared" si="33"/>
        <v>45</v>
      </c>
      <c r="C291" s="239">
        <f t="shared" si="34"/>
        <v>14</v>
      </c>
      <c r="D291" s="239">
        <f t="shared" si="35"/>
        <v>0</v>
      </c>
      <c r="E291" s="149" t="s">
        <v>672</v>
      </c>
      <c r="F291" s="150">
        <v>4.95</v>
      </c>
      <c r="G291" s="150">
        <v>0.09</v>
      </c>
      <c r="H291" s="150">
        <v>1.6E-2</v>
      </c>
      <c r="I291" s="151">
        <f t="shared" si="36"/>
        <v>0.96</v>
      </c>
      <c r="J291">
        <f t="shared" si="37"/>
        <v>0.6399999999999999</v>
      </c>
      <c r="K291">
        <f t="shared" si="38"/>
        <v>0.48</v>
      </c>
      <c r="L291">
        <f t="shared" si="39"/>
        <v>0.72</v>
      </c>
      <c r="M291" s="150"/>
      <c r="U291" s="239"/>
    </row>
    <row r="292" spans="1:21">
      <c r="A292" t="s">
        <v>233</v>
      </c>
      <c r="B292" s="239">
        <f t="shared" si="33"/>
        <v>45</v>
      </c>
      <c r="C292" s="239">
        <f t="shared" si="34"/>
        <v>15</v>
      </c>
      <c r="D292" s="239">
        <f t="shared" si="35"/>
        <v>0</v>
      </c>
      <c r="E292" s="149" t="s">
        <v>673</v>
      </c>
      <c r="F292" s="150">
        <v>5.3</v>
      </c>
      <c r="G292" s="150">
        <v>0.09</v>
      </c>
      <c r="H292" s="150">
        <v>1.6E-2</v>
      </c>
      <c r="I292" s="151">
        <f t="shared" si="36"/>
        <v>0.96</v>
      </c>
      <c r="J292">
        <f t="shared" si="37"/>
        <v>0.6399999999999999</v>
      </c>
      <c r="K292">
        <f t="shared" si="38"/>
        <v>0.48</v>
      </c>
      <c r="L292">
        <f t="shared" si="39"/>
        <v>0.72</v>
      </c>
      <c r="M292" s="150"/>
      <c r="U292" s="239"/>
    </row>
    <row r="293" spans="1:21">
      <c r="A293" t="s">
        <v>233</v>
      </c>
      <c r="B293" s="239">
        <f t="shared" si="33"/>
        <v>45</v>
      </c>
      <c r="C293" s="239">
        <f t="shared" si="34"/>
        <v>16</v>
      </c>
      <c r="D293" s="239">
        <f t="shared" si="35"/>
        <v>0</v>
      </c>
      <c r="E293" s="149" t="s">
        <v>674</v>
      </c>
      <c r="F293" s="150">
        <v>5.65</v>
      </c>
      <c r="G293" s="150">
        <v>0.09</v>
      </c>
      <c r="H293" s="150">
        <v>1.6E-2</v>
      </c>
      <c r="I293" s="151">
        <f t="shared" si="36"/>
        <v>0.96</v>
      </c>
      <c r="J293">
        <f t="shared" si="37"/>
        <v>0.6399999999999999</v>
      </c>
      <c r="K293">
        <f t="shared" si="38"/>
        <v>0.48</v>
      </c>
      <c r="L293">
        <f t="shared" si="39"/>
        <v>0.72</v>
      </c>
      <c r="M293" s="150"/>
      <c r="U293" s="239"/>
    </row>
    <row r="294" spans="1:21">
      <c r="A294" t="s">
        <v>233</v>
      </c>
      <c r="B294" s="239">
        <f t="shared" si="33"/>
        <v>45</v>
      </c>
      <c r="C294" s="239">
        <f t="shared" si="34"/>
        <v>18</v>
      </c>
      <c r="D294" s="239">
        <f t="shared" si="35"/>
        <v>0</v>
      </c>
      <c r="E294" s="149" t="s">
        <v>675</v>
      </c>
      <c r="F294" s="150">
        <v>6.36</v>
      </c>
      <c r="G294" s="150">
        <v>0.09</v>
      </c>
      <c r="H294" s="150">
        <v>1.6E-2</v>
      </c>
      <c r="I294" s="151">
        <f t="shared" si="36"/>
        <v>0.96</v>
      </c>
      <c r="J294">
        <f t="shared" si="37"/>
        <v>0.6399999999999999</v>
      </c>
      <c r="K294">
        <f t="shared" si="38"/>
        <v>0.48</v>
      </c>
      <c r="L294">
        <f t="shared" si="39"/>
        <v>0.72</v>
      </c>
      <c r="M294" s="150"/>
      <c r="U294" s="239"/>
    </row>
    <row r="295" spans="1:21">
      <c r="A295" t="s">
        <v>233</v>
      </c>
      <c r="B295" s="239">
        <f t="shared" si="33"/>
        <v>45</v>
      </c>
      <c r="C295" s="239">
        <f t="shared" si="34"/>
        <v>20</v>
      </c>
      <c r="D295" s="239">
        <f t="shared" si="35"/>
        <v>0</v>
      </c>
      <c r="E295" s="149" t="s">
        <v>676</v>
      </c>
      <c r="F295" s="150">
        <v>7.06</v>
      </c>
      <c r="G295" s="150">
        <v>0.09</v>
      </c>
      <c r="H295" s="150">
        <v>1.6E-2</v>
      </c>
      <c r="I295" s="151">
        <f t="shared" si="36"/>
        <v>0.96</v>
      </c>
      <c r="J295">
        <f t="shared" si="37"/>
        <v>0.6399999999999999</v>
      </c>
      <c r="K295">
        <f t="shared" si="38"/>
        <v>0.48</v>
      </c>
      <c r="L295">
        <f t="shared" si="39"/>
        <v>0.72</v>
      </c>
      <c r="M295" s="150"/>
      <c r="U295" s="239"/>
    </row>
    <row r="296" spans="1:21">
      <c r="A296" t="s">
        <v>233</v>
      </c>
      <c r="B296" s="239">
        <f t="shared" si="33"/>
        <v>45</v>
      </c>
      <c r="C296" s="239">
        <f t="shared" si="34"/>
        <v>22</v>
      </c>
      <c r="D296" s="239">
        <f t="shared" si="35"/>
        <v>0</v>
      </c>
      <c r="E296" s="149" t="s">
        <v>677</v>
      </c>
      <c r="F296" s="150">
        <v>7.76</v>
      </c>
      <c r="G296" s="150">
        <v>0.09</v>
      </c>
      <c r="H296" s="150">
        <v>1.6E-2</v>
      </c>
      <c r="I296" s="151">
        <f t="shared" si="36"/>
        <v>0.96</v>
      </c>
      <c r="J296">
        <f t="shared" si="37"/>
        <v>0.6399999999999999</v>
      </c>
      <c r="K296">
        <f t="shared" si="38"/>
        <v>0.48</v>
      </c>
      <c r="L296">
        <f t="shared" si="39"/>
        <v>0.72</v>
      </c>
      <c r="M296" s="150"/>
      <c r="U296" s="239"/>
    </row>
    <row r="297" spans="1:21">
      <c r="A297" t="s">
        <v>233</v>
      </c>
      <c r="B297" s="239">
        <f t="shared" si="33"/>
        <v>45</v>
      </c>
      <c r="C297" s="239">
        <f t="shared" si="34"/>
        <v>25</v>
      </c>
      <c r="D297" s="239">
        <f t="shared" si="35"/>
        <v>0</v>
      </c>
      <c r="E297" s="149" t="s">
        <v>678</v>
      </c>
      <c r="F297" s="150">
        <v>8.83</v>
      </c>
      <c r="G297" s="150">
        <v>0.09</v>
      </c>
      <c r="H297" s="150">
        <v>1.6E-2</v>
      </c>
      <c r="I297" s="151">
        <f t="shared" si="36"/>
        <v>0.96</v>
      </c>
      <c r="J297">
        <f t="shared" si="37"/>
        <v>0.6399999999999999</v>
      </c>
      <c r="K297">
        <f t="shared" si="38"/>
        <v>0.48</v>
      </c>
      <c r="L297">
        <f t="shared" si="39"/>
        <v>0.72</v>
      </c>
      <c r="M297" s="150"/>
      <c r="U297" s="239"/>
    </row>
    <row r="298" spans="1:21">
      <c r="A298" t="s">
        <v>233</v>
      </c>
      <c r="B298" s="239">
        <f t="shared" si="33"/>
        <v>45</v>
      </c>
      <c r="C298" s="239">
        <f t="shared" si="34"/>
        <v>30</v>
      </c>
      <c r="D298" s="239">
        <f t="shared" si="35"/>
        <v>0</v>
      </c>
      <c r="E298" s="149" t="s">
        <v>680</v>
      </c>
      <c r="F298" s="150">
        <v>10.6</v>
      </c>
      <c r="G298" s="150">
        <v>0.09</v>
      </c>
      <c r="H298" s="150">
        <v>1.6E-2</v>
      </c>
      <c r="I298" s="151">
        <f t="shared" si="36"/>
        <v>0.96</v>
      </c>
      <c r="J298">
        <f t="shared" si="37"/>
        <v>0.6399999999999999</v>
      </c>
      <c r="K298">
        <f t="shared" si="38"/>
        <v>0.48</v>
      </c>
      <c r="L298">
        <f t="shared" si="39"/>
        <v>0.72</v>
      </c>
      <c r="M298" s="150"/>
      <c r="U298" s="239"/>
    </row>
    <row r="299" spans="1:21">
      <c r="A299" t="s">
        <v>233</v>
      </c>
      <c r="B299" s="239">
        <f t="shared" si="33"/>
        <v>50</v>
      </c>
      <c r="C299" s="239">
        <f t="shared" si="34"/>
        <v>3</v>
      </c>
      <c r="D299" s="239">
        <f t="shared" si="35"/>
        <v>0</v>
      </c>
      <c r="E299" s="149" t="s">
        <v>695</v>
      </c>
      <c r="F299" s="150">
        <v>1.17</v>
      </c>
      <c r="G299" s="150">
        <v>0.1</v>
      </c>
      <c r="H299" s="150">
        <v>1.6E-2</v>
      </c>
      <c r="I299" s="151">
        <f t="shared" si="36"/>
        <v>0.96</v>
      </c>
      <c r="J299">
        <f t="shared" si="37"/>
        <v>0.6399999999999999</v>
      </c>
      <c r="K299">
        <f t="shared" si="38"/>
        <v>0.48</v>
      </c>
      <c r="L299">
        <f t="shared" si="39"/>
        <v>0.72</v>
      </c>
      <c r="M299" s="150"/>
      <c r="U299" s="239"/>
    </row>
    <row r="300" spans="1:21">
      <c r="A300" t="s">
        <v>233</v>
      </c>
      <c r="B300" s="239">
        <f t="shared" si="33"/>
        <v>50</v>
      </c>
      <c r="C300" s="239">
        <f t="shared" si="34"/>
        <v>4</v>
      </c>
      <c r="D300" s="239">
        <f t="shared" si="35"/>
        <v>0</v>
      </c>
      <c r="E300" s="149" t="s">
        <v>698</v>
      </c>
      <c r="F300" s="150">
        <v>1.56</v>
      </c>
      <c r="G300" s="150">
        <v>0.1</v>
      </c>
      <c r="H300" s="150">
        <v>1.6E-2</v>
      </c>
      <c r="I300" s="151">
        <f t="shared" si="36"/>
        <v>0.96</v>
      </c>
      <c r="J300">
        <f t="shared" si="37"/>
        <v>0.6399999999999999</v>
      </c>
      <c r="K300">
        <f t="shared" si="38"/>
        <v>0.48</v>
      </c>
      <c r="L300">
        <f t="shared" si="39"/>
        <v>0.72</v>
      </c>
      <c r="M300" s="150"/>
      <c r="U300" s="239"/>
    </row>
    <row r="301" spans="1:21">
      <c r="A301" t="s">
        <v>233</v>
      </c>
      <c r="B301" s="239">
        <f t="shared" si="33"/>
        <v>50</v>
      </c>
      <c r="C301" s="239">
        <f t="shared" si="34"/>
        <v>5</v>
      </c>
      <c r="D301" s="239">
        <f t="shared" si="35"/>
        <v>0</v>
      </c>
      <c r="E301" s="149" t="s">
        <v>700</v>
      </c>
      <c r="F301" s="150">
        <v>1.96</v>
      </c>
      <c r="G301" s="150">
        <v>0.1</v>
      </c>
      <c r="H301" s="150">
        <v>1.6E-2</v>
      </c>
      <c r="I301" s="151">
        <f t="shared" si="36"/>
        <v>0.96</v>
      </c>
      <c r="J301">
        <f t="shared" si="37"/>
        <v>0.6399999999999999</v>
      </c>
      <c r="K301">
        <f t="shared" si="38"/>
        <v>0.48</v>
      </c>
      <c r="L301">
        <f t="shared" si="39"/>
        <v>0.72</v>
      </c>
      <c r="M301" s="150"/>
      <c r="U301" s="239"/>
    </row>
    <row r="302" spans="1:21">
      <c r="A302" t="s">
        <v>233</v>
      </c>
      <c r="B302" s="239">
        <f t="shared" si="33"/>
        <v>50</v>
      </c>
      <c r="C302" s="239">
        <f t="shared" si="34"/>
        <v>6</v>
      </c>
      <c r="D302" s="239">
        <f t="shared" si="35"/>
        <v>0</v>
      </c>
      <c r="E302" s="149" t="s">
        <v>702</v>
      </c>
      <c r="F302" s="150">
        <v>2.35</v>
      </c>
      <c r="G302" s="150">
        <v>0.1</v>
      </c>
      <c r="H302" s="150">
        <v>1.6E-2</v>
      </c>
      <c r="I302" s="151">
        <f t="shared" si="36"/>
        <v>0.96</v>
      </c>
      <c r="J302">
        <f t="shared" si="37"/>
        <v>0.6399999999999999</v>
      </c>
      <c r="K302">
        <f t="shared" si="38"/>
        <v>0.48</v>
      </c>
      <c r="L302">
        <f t="shared" si="39"/>
        <v>0.72</v>
      </c>
      <c r="M302" s="150"/>
      <c r="U302" s="239"/>
    </row>
    <row r="303" spans="1:21">
      <c r="A303" t="s">
        <v>233</v>
      </c>
      <c r="B303" s="239">
        <f t="shared" si="33"/>
        <v>50</v>
      </c>
      <c r="C303" s="239">
        <f t="shared" si="34"/>
        <v>7</v>
      </c>
      <c r="D303" s="239">
        <f t="shared" si="35"/>
        <v>0</v>
      </c>
      <c r="E303" s="149" t="s">
        <v>703</v>
      </c>
      <c r="F303" s="150">
        <v>2.75</v>
      </c>
      <c r="G303" s="150">
        <v>0.1</v>
      </c>
      <c r="H303" s="150">
        <v>1.6E-2</v>
      </c>
      <c r="I303" s="151">
        <f t="shared" si="36"/>
        <v>0.96</v>
      </c>
      <c r="J303">
        <f t="shared" si="37"/>
        <v>0.6399999999999999</v>
      </c>
      <c r="K303">
        <f t="shared" si="38"/>
        <v>0.48</v>
      </c>
      <c r="L303">
        <f t="shared" si="39"/>
        <v>0.72</v>
      </c>
      <c r="M303" s="150"/>
      <c r="U303" s="239"/>
    </row>
    <row r="304" spans="1:21">
      <c r="A304" t="s">
        <v>233</v>
      </c>
      <c r="B304" s="239">
        <f t="shared" ref="B304:B367" si="40">SPLITME($E304,0,"*","Plat")</f>
        <v>50</v>
      </c>
      <c r="C304" s="239">
        <f t="shared" ref="C304:C367" si="41">SPLITME($E304,1,"*","Plat")</f>
        <v>8</v>
      </c>
      <c r="D304" s="239">
        <f t="shared" ref="D304:D367" si="42">SPLITME($E304,2,"*","Plat")</f>
        <v>0</v>
      </c>
      <c r="E304" s="149" t="s">
        <v>704</v>
      </c>
      <c r="F304" s="150">
        <v>3.14</v>
      </c>
      <c r="G304" s="150">
        <v>0.1</v>
      </c>
      <c r="H304" s="150">
        <v>1.6E-2</v>
      </c>
      <c r="I304" s="151">
        <f t="shared" si="36"/>
        <v>0.96</v>
      </c>
      <c r="J304">
        <f t="shared" si="37"/>
        <v>0.6399999999999999</v>
      </c>
      <c r="K304">
        <f t="shared" si="38"/>
        <v>0.48</v>
      </c>
      <c r="L304">
        <f t="shared" si="39"/>
        <v>0.72</v>
      </c>
      <c r="M304" s="150"/>
      <c r="U304" s="239"/>
    </row>
    <row r="305" spans="1:21">
      <c r="A305" t="s">
        <v>233</v>
      </c>
      <c r="B305" s="239">
        <f t="shared" si="40"/>
        <v>50</v>
      </c>
      <c r="C305" s="239">
        <f t="shared" si="41"/>
        <v>10</v>
      </c>
      <c r="D305" s="239">
        <f t="shared" si="42"/>
        <v>0</v>
      </c>
      <c r="E305" s="149" t="s">
        <v>686</v>
      </c>
      <c r="F305" s="150">
        <v>3.92</v>
      </c>
      <c r="G305" s="150">
        <v>0.1</v>
      </c>
      <c r="H305" s="150">
        <v>1.6E-2</v>
      </c>
      <c r="I305" s="151">
        <f t="shared" si="36"/>
        <v>0.96</v>
      </c>
      <c r="J305">
        <f t="shared" si="37"/>
        <v>0.6399999999999999</v>
      </c>
      <c r="K305">
        <f t="shared" si="38"/>
        <v>0.48</v>
      </c>
      <c r="L305">
        <f t="shared" si="39"/>
        <v>0.72</v>
      </c>
      <c r="M305" s="150"/>
      <c r="U305" s="239"/>
    </row>
    <row r="306" spans="1:21">
      <c r="A306" t="s">
        <v>233</v>
      </c>
      <c r="B306" s="239">
        <f t="shared" si="40"/>
        <v>50</v>
      </c>
      <c r="C306" s="239">
        <f t="shared" si="41"/>
        <v>12</v>
      </c>
      <c r="D306" s="239">
        <f t="shared" si="42"/>
        <v>0</v>
      </c>
      <c r="E306" s="149" t="s">
        <v>687</v>
      </c>
      <c r="F306" s="150">
        <v>4.71</v>
      </c>
      <c r="G306" s="150">
        <v>0.1</v>
      </c>
      <c r="H306" s="150">
        <v>1.6E-2</v>
      </c>
      <c r="I306" s="151">
        <f t="shared" si="36"/>
        <v>0.96</v>
      </c>
      <c r="J306">
        <f t="shared" si="37"/>
        <v>0.6399999999999999</v>
      </c>
      <c r="K306">
        <f t="shared" si="38"/>
        <v>0.48</v>
      </c>
      <c r="L306">
        <f t="shared" si="39"/>
        <v>0.72</v>
      </c>
      <c r="M306" s="150"/>
      <c r="U306" s="239"/>
    </row>
    <row r="307" spans="1:21">
      <c r="A307" t="s">
        <v>233</v>
      </c>
      <c r="B307" s="239">
        <f t="shared" si="40"/>
        <v>50</v>
      </c>
      <c r="C307" s="239">
        <f t="shared" si="41"/>
        <v>14</v>
      </c>
      <c r="D307" s="239">
        <f t="shared" si="42"/>
        <v>0</v>
      </c>
      <c r="E307" s="149" t="s">
        <v>688</v>
      </c>
      <c r="F307" s="150">
        <v>5.5</v>
      </c>
      <c r="G307" s="150">
        <v>0.1</v>
      </c>
      <c r="H307" s="150">
        <v>1.6E-2</v>
      </c>
      <c r="I307" s="151">
        <f t="shared" si="36"/>
        <v>0.96</v>
      </c>
      <c r="J307">
        <f t="shared" si="37"/>
        <v>0.6399999999999999</v>
      </c>
      <c r="K307">
        <f t="shared" si="38"/>
        <v>0.48</v>
      </c>
      <c r="L307">
        <f t="shared" si="39"/>
        <v>0.72</v>
      </c>
      <c r="M307" s="150"/>
      <c r="U307" s="239"/>
    </row>
    <row r="308" spans="1:21">
      <c r="A308" t="s">
        <v>233</v>
      </c>
      <c r="B308" s="239">
        <f t="shared" si="40"/>
        <v>50</v>
      </c>
      <c r="C308" s="239">
        <f t="shared" si="41"/>
        <v>15</v>
      </c>
      <c r="D308" s="239">
        <f t="shared" si="42"/>
        <v>0</v>
      </c>
      <c r="E308" s="149" t="s">
        <v>689</v>
      </c>
      <c r="F308" s="150">
        <v>5.89</v>
      </c>
      <c r="G308" s="150">
        <v>0.1</v>
      </c>
      <c r="H308" s="150">
        <v>1.6E-2</v>
      </c>
      <c r="I308" s="151">
        <f t="shared" si="36"/>
        <v>0.96</v>
      </c>
      <c r="J308">
        <f t="shared" si="37"/>
        <v>0.6399999999999999</v>
      </c>
      <c r="K308">
        <f t="shared" si="38"/>
        <v>0.48</v>
      </c>
      <c r="L308">
        <f t="shared" si="39"/>
        <v>0.72</v>
      </c>
      <c r="M308" s="150"/>
      <c r="U308" s="239"/>
    </row>
    <row r="309" spans="1:21">
      <c r="A309" t="s">
        <v>233</v>
      </c>
      <c r="B309" s="239">
        <f t="shared" si="40"/>
        <v>50</v>
      </c>
      <c r="C309" s="239">
        <f t="shared" si="41"/>
        <v>16</v>
      </c>
      <c r="D309" s="239">
        <f t="shared" si="42"/>
        <v>0</v>
      </c>
      <c r="E309" s="149" t="s">
        <v>690</v>
      </c>
      <c r="F309" s="150">
        <v>6.28</v>
      </c>
      <c r="G309" s="150">
        <v>0.1</v>
      </c>
      <c r="H309" s="150">
        <v>1.6E-2</v>
      </c>
      <c r="I309" s="151">
        <f t="shared" si="36"/>
        <v>0.96</v>
      </c>
      <c r="J309">
        <f t="shared" si="37"/>
        <v>0.6399999999999999</v>
      </c>
      <c r="K309">
        <f t="shared" si="38"/>
        <v>0.48</v>
      </c>
      <c r="L309">
        <f t="shared" si="39"/>
        <v>0.72</v>
      </c>
      <c r="M309" s="150"/>
      <c r="U309" s="239"/>
    </row>
    <row r="310" spans="1:21">
      <c r="A310" t="s">
        <v>233</v>
      </c>
      <c r="B310" s="239">
        <f t="shared" si="40"/>
        <v>50</v>
      </c>
      <c r="C310" s="239">
        <f t="shared" si="41"/>
        <v>18</v>
      </c>
      <c r="D310" s="239">
        <f t="shared" si="42"/>
        <v>0</v>
      </c>
      <c r="E310" s="149" t="s">
        <v>691</v>
      </c>
      <c r="F310" s="150">
        <v>7.06</v>
      </c>
      <c r="G310" s="150">
        <v>0.1</v>
      </c>
      <c r="H310" s="150">
        <v>1.6E-2</v>
      </c>
      <c r="I310" s="151">
        <f t="shared" si="36"/>
        <v>0.96</v>
      </c>
      <c r="J310">
        <f t="shared" si="37"/>
        <v>0.6399999999999999</v>
      </c>
      <c r="K310">
        <f t="shared" si="38"/>
        <v>0.48</v>
      </c>
      <c r="L310">
        <f t="shared" si="39"/>
        <v>0.72</v>
      </c>
      <c r="M310" s="150"/>
      <c r="U310" s="239"/>
    </row>
    <row r="311" spans="1:21">
      <c r="A311" t="s">
        <v>233</v>
      </c>
      <c r="B311" s="239">
        <f t="shared" si="40"/>
        <v>50</v>
      </c>
      <c r="C311" s="239">
        <f t="shared" si="41"/>
        <v>20</v>
      </c>
      <c r="D311" s="239">
        <f t="shared" si="42"/>
        <v>0</v>
      </c>
      <c r="E311" s="149" t="s">
        <v>692</v>
      </c>
      <c r="F311" s="150">
        <v>7.85</v>
      </c>
      <c r="G311" s="150">
        <v>0.1</v>
      </c>
      <c r="H311" s="150">
        <v>1.6E-2</v>
      </c>
      <c r="I311" s="151">
        <f t="shared" si="36"/>
        <v>0.96</v>
      </c>
      <c r="J311">
        <f t="shared" si="37"/>
        <v>0.6399999999999999</v>
      </c>
      <c r="K311">
        <f t="shared" si="38"/>
        <v>0.48</v>
      </c>
      <c r="L311">
        <f t="shared" si="39"/>
        <v>0.72</v>
      </c>
      <c r="M311" s="150"/>
      <c r="U311" s="239"/>
    </row>
    <row r="312" spans="1:21">
      <c r="A312" t="s">
        <v>233</v>
      </c>
      <c r="B312" s="239">
        <f t="shared" si="40"/>
        <v>50</v>
      </c>
      <c r="C312" s="239">
        <f t="shared" si="41"/>
        <v>22</v>
      </c>
      <c r="D312" s="239">
        <f t="shared" si="42"/>
        <v>0</v>
      </c>
      <c r="E312" s="149" t="s">
        <v>693</v>
      </c>
      <c r="F312" s="150">
        <v>8.64</v>
      </c>
      <c r="G312" s="150">
        <v>0.1</v>
      </c>
      <c r="H312" s="150">
        <v>1.6E-2</v>
      </c>
      <c r="I312" s="151">
        <f t="shared" si="36"/>
        <v>0.96</v>
      </c>
      <c r="J312">
        <f t="shared" si="37"/>
        <v>0.6399999999999999</v>
      </c>
      <c r="K312">
        <f t="shared" si="38"/>
        <v>0.48</v>
      </c>
      <c r="L312">
        <f t="shared" si="39"/>
        <v>0.72</v>
      </c>
      <c r="M312" s="150"/>
      <c r="U312" s="239"/>
    </row>
    <row r="313" spans="1:21">
      <c r="A313" t="s">
        <v>233</v>
      </c>
      <c r="B313" s="239">
        <f t="shared" si="40"/>
        <v>50</v>
      </c>
      <c r="C313" s="239">
        <f t="shared" si="41"/>
        <v>25</v>
      </c>
      <c r="D313" s="239">
        <f t="shared" si="42"/>
        <v>0</v>
      </c>
      <c r="E313" s="149" t="s">
        <v>694</v>
      </c>
      <c r="F313" s="150">
        <v>9.81</v>
      </c>
      <c r="G313" s="150">
        <v>0.1</v>
      </c>
      <c r="H313" s="150">
        <v>1.6E-2</v>
      </c>
      <c r="I313" s="151">
        <f t="shared" si="36"/>
        <v>0.96</v>
      </c>
      <c r="J313">
        <f t="shared" si="37"/>
        <v>0.6399999999999999</v>
      </c>
      <c r="K313">
        <f t="shared" si="38"/>
        <v>0.48</v>
      </c>
      <c r="L313">
        <f t="shared" si="39"/>
        <v>0.72</v>
      </c>
      <c r="M313" s="150"/>
      <c r="U313" s="239"/>
    </row>
    <row r="314" spans="1:21">
      <c r="A314" t="s">
        <v>233</v>
      </c>
      <c r="B314" s="239">
        <f t="shared" si="40"/>
        <v>50</v>
      </c>
      <c r="C314" s="239">
        <f t="shared" si="41"/>
        <v>30</v>
      </c>
      <c r="D314" s="239">
        <f t="shared" si="42"/>
        <v>0</v>
      </c>
      <c r="E314" s="149" t="s">
        <v>696</v>
      </c>
      <c r="F314" s="150">
        <v>11.78</v>
      </c>
      <c r="G314" s="150">
        <v>0.1</v>
      </c>
      <c r="H314" s="150">
        <v>1.6E-2</v>
      </c>
      <c r="I314" s="151">
        <f t="shared" si="36"/>
        <v>0.96</v>
      </c>
      <c r="J314">
        <f t="shared" si="37"/>
        <v>0.6399999999999999</v>
      </c>
      <c r="K314">
        <f t="shared" si="38"/>
        <v>0.48</v>
      </c>
      <c r="L314">
        <f t="shared" si="39"/>
        <v>0.72</v>
      </c>
      <c r="M314" s="150"/>
      <c r="U314" s="239"/>
    </row>
    <row r="315" spans="1:21">
      <c r="A315" t="s">
        <v>233</v>
      </c>
      <c r="B315" s="239">
        <f t="shared" si="40"/>
        <v>50</v>
      </c>
      <c r="C315" s="239">
        <f t="shared" si="41"/>
        <v>35</v>
      </c>
      <c r="D315" s="239">
        <f t="shared" si="42"/>
        <v>0</v>
      </c>
      <c r="E315" s="149" t="s">
        <v>697</v>
      </c>
      <c r="F315" s="150">
        <v>13.74</v>
      </c>
      <c r="G315" s="150">
        <v>0.1</v>
      </c>
      <c r="H315" s="150">
        <v>1.6E-2</v>
      </c>
      <c r="I315" s="151">
        <f t="shared" si="36"/>
        <v>0.96</v>
      </c>
      <c r="J315">
        <f t="shared" si="37"/>
        <v>0.6399999999999999</v>
      </c>
      <c r="K315">
        <f t="shared" si="38"/>
        <v>0.48</v>
      </c>
      <c r="L315">
        <f t="shared" si="39"/>
        <v>0.72</v>
      </c>
      <c r="M315" s="150"/>
      <c r="U315" s="239"/>
    </row>
    <row r="316" spans="1:21">
      <c r="A316" t="s">
        <v>233</v>
      </c>
      <c r="B316" s="239">
        <f t="shared" si="40"/>
        <v>50</v>
      </c>
      <c r="C316" s="239">
        <f t="shared" si="41"/>
        <v>40</v>
      </c>
      <c r="D316" s="239">
        <f t="shared" si="42"/>
        <v>0</v>
      </c>
      <c r="E316" s="149" t="s">
        <v>699</v>
      </c>
      <c r="F316" s="150">
        <v>15.7</v>
      </c>
      <c r="G316" s="150">
        <v>0.1</v>
      </c>
      <c r="H316" s="150">
        <v>1.6E-2</v>
      </c>
      <c r="I316" s="151">
        <f t="shared" si="36"/>
        <v>0.96</v>
      </c>
      <c r="J316">
        <f t="shared" si="37"/>
        <v>0.6399999999999999</v>
      </c>
      <c r="K316">
        <f t="shared" si="38"/>
        <v>0.48</v>
      </c>
      <c r="L316">
        <f t="shared" si="39"/>
        <v>0.72</v>
      </c>
      <c r="M316" s="150"/>
      <c r="U316" s="239"/>
    </row>
    <row r="317" spans="1:21">
      <c r="A317" t="s">
        <v>233</v>
      </c>
      <c r="B317" s="239">
        <f t="shared" si="40"/>
        <v>50</v>
      </c>
      <c r="C317" s="239">
        <f t="shared" si="41"/>
        <v>50</v>
      </c>
      <c r="D317" s="239">
        <f t="shared" si="42"/>
        <v>0</v>
      </c>
      <c r="E317" s="149" t="s">
        <v>701</v>
      </c>
      <c r="F317" s="150">
        <v>19.62</v>
      </c>
      <c r="G317" s="150">
        <v>0.1</v>
      </c>
      <c r="H317" s="150">
        <v>1.6E-2</v>
      </c>
      <c r="I317" s="151">
        <f t="shared" si="36"/>
        <v>0.96</v>
      </c>
      <c r="J317">
        <f t="shared" si="37"/>
        <v>0.6399999999999999</v>
      </c>
      <c r="K317">
        <f t="shared" si="38"/>
        <v>0.48</v>
      </c>
      <c r="L317">
        <f t="shared" si="39"/>
        <v>0.72</v>
      </c>
      <c r="M317" s="150"/>
      <c r="U317" s="239"/>
    </row>
    <row r="318" spans="1:21">
      <c r="A318" t="s">
        <v>233</v>
      </c>
      <c r="B318" s="239">
        <f t="shared" si="40"/>
        <v>60</v>
      </c>
      <c r="C318" s="239">
        <f t="shared" si="41"/>
        <v>3</v>
      </c>
      <c r="D318" s="239">
        <f t="shared" si="42"/>
        <v>0</v>
      </c>
      <c r="E318" s="149" t="s">
        <v>714</v>
      </c>
      <c r="F318" s="150">
        <v>1.39</v>
      </c>
      <c r="G318" s="150">
        <v>0.12</v>
      </c>
      <c r="H318" s="150">
        <v>1.6E-2</v>
      </c>
      <c r="I318" s="151">
        <f t="shared" si="36"/>
        <v>0.96</v>
      </c>
      <c r="J318">
        <f t="shared" si="37"/>
        <v>0.6399999999999999</v>
      </c>
      <c r="K318">
        <f t="shared" si="38"/>
        <v>0.48</v>
      </c>
      <c r="L318">
        <f t="shared" si="39"/>
        <v>0.72</v>
      </c>
      <c r="M318" s="150"/>
      <c r="U318" s="239"/>
    </row>
    <row r="319" spans="1:21">
      <c r="A319" t="s">
        <v>233</v>
      </c>
      <c r="B319" s="239">
        <f t="shared" si="40"/>
        <v>60</v>
      </c>
      <c r="C319" s="239">
        <f t="shared" si="41"/>
        <v>4</v>
      </c>
      <c r="D319" s="239">
        <f t="shared" si="42"/>
        <v>0</v>
      </c>
      <c r="E319" s="149" t="s">
        <v>717</v>
      </c>
      <c r="F319" s="150">
        <v>1.87</v>
      </c>
      <c r="G319" s="150">
        <v>0.12</v>
      </c>
      <c r="H319" s="150">
        <v>1.6E-2</v>
      </c>
      <c r="I319" s="151">
        <f t="shared" si="36"/>
        <v>0.96</v>
      </c>
      <c r="J319">
        <f t="shared" si="37"/>
        <v>0.6399999999999999</v>
      </c>
      <c r="K319">
        <f t="shared" si="38"/>
        <v>0.48</v>
      </c>
      <c r="L319">
        <f t="shared" si="39"/>
        <v>0.72</v>
      </c>
      <c r="M319" s="150"/>
      <c r="U319" s="239"/>
    </row>
    <row r="320" spans="1:21">
      <c r="A320" t="s">
        <v>233</v>
      </c>
      <c r="B320" s="239">
        <f t="shared" si="40"/>
        <v>60</v>
      </c>
      <c r="C320" s="239">
        <f t="shared" si="41"/>
        <v>5</v>
      </c>
      <c r="D320" s="239">
        <f t="shared" si="42"/>
        <v>0</v>
      </c>
      <c r="E320" s="149" t="s">
        <v>719</v>
      </c>
      <c r="F320" s="150">
        <v>2.35</v>
      </c>
      <c r="G320" s="150">
        <v>0.12</v>
      </c>
      <c r="H320" s="150">
        <v>1.6E-2</v>
      </c>
      <c r="I320" s="151">
        <f t="shared" si="36"/>
        <v>0.96</v>
      </c>
      <c r="J320">
        <f t="shared" si="37"/>
        <v>0.6399999999999999</v>
      </c>
      <c r="K320">
        <f t="shared" si="38"/>
        <v>0.48</v>
      </c>
      <c r="L320">
        <f t="shared" si="39"/>
        <v>0.72</v>
      </c>
      <c r="M320" s="150"/>
      <c r="U320" s="239"/>
    </row>
    <row r="321" spans="1:21">
      <c r="A321" t="s">
        <v>233</v>
      </c>
      <c r="B321" s="239">
        <f t="shared" si="40"/>
        <v>60</v>
      </c>
      <c r="C321" s="239">
        <f t="shared" si="41"/>
        <v>6</v>
      </c>
      <c r="D321" s="239">
        <f t="shared" si="42"/>
        <v>0</v>
      </c>
      <c r="E321" s="149" t="s">
        <v>721</v>
      </c>
      <c r="F321" s="150">
        <v>2.83</v>
      </c>
      <c r="G321" s="150">
        <v>0.12</v>
      </c>
      <c r="H321" s="150">
        <v>1.6E-2</v>
      </c>
      <c r="I321" s="151">
        <f t="shared" ref="I321:I384" si="43">H321*60</f>
        <v>0.96</v>
      </c>
      <c r="J321">
        <f t="shared" ref="J321:J384" si="44">40/60*I321</f>
        <v>0.6399999999999999</v>
      </c>
      <c r="K321">
        <f t="shared" ref="K321:K384" si="45">(30/60*I321)</f>
        <v>0.48</v>
      </c>
      <c r="L321">
        <f t="shared" ref="L321:L384" si="46">45/60*I321</f>
        <v>0.72</v>
      </c>
      <c r="M321" s="150"/>
      <c r="U321" s="239"/>
    </row>
    <row r="322" spans="1:21">
      <c r="A322" t="s">
        <v>233</v>
      </c>
      <c r="B322" s="239">
        <f t="shared" si="40"/>
        <v>60</v>
      </c>
      <c r="C322" s="239">
        <f t="shared" si="41"/>
        <v>7</v>
      </c>
      <c r="D322" s="239">
        <f t="shared" si="42"/>
        <v>0</v>
      </c>
      <c r="E322" s="149" t="s">
        <v>722</v>
      </c>
      <c r="F322" s="150">
        <v>3.3</v>
      </c>
      <c r="G322" s="150">
        <v>0.12</v>
      </c>
      <c r="H322" s="150">
        <v>1.6E-2</v>
      </c>
      <c r="I322" s="151">
        <f t="shared" si="43"/>
        <v>0.96</v>
      </c>
      <c r="J322">
        <f t="shared" si="44"/>
        <v>0.6399999999999999</v>
      </c>
      <c r="K322">
        <f t="shared" si="45"/>
        <v>0.48</v>
      </c>
      <c r="L322">
        <f t="shared" si="46"/>
        <v>0.72</v>
      </c>
      <c r="M322" s="150"/>
      <c r="U322" s="239"/>
    </row>
    <row r="323" spans="1:21">
      <c r="A323" t="s">
        <v>233</v>
      </c>
      <c r="B323" s="239">
        <f t="shared" si="40"/>
        <v>60</v>
      </c>
      <c r="C323" s="239">
        <f t="shared" si="41"/>
        <v>8</v>
      </c>
      <c r="D323" s="239">
        <f t="shared" si="42"/>
        <v>0</v>
      </c>
      <c r="E323" s="149" t="s">
        <v>723</v>
      </c>
      <c r="F323" s="150">
        <v>3.77</v>
      </c>
      <c r="G323" s="150">
        <v>0.12</v>
      </c>
      <c r="H323" s="150">
        <v>1.6E-2</v>
      </c>
      <c r="I323" s="151">
        <f t="shared" si="43"/>
        <v>0.96</v>
      </c>
      <c r="J323">
        <f t="shared" si="44"/>
        <v>0.6399999999999999</v>
      </c>
      <c r="K323">
        <f t="shared" si="45"/>
        <v>0.48</v>
      </c>
      <c r="L323">
        <f t="shared" si="46"/>
        <v>0.72</v>
      </c>
      <c r="M323" s="150"/>
      <c r="U323" s="239"/>
    </row>
    <row r="324" spans="1:21">
      <c r="A324" t="s">
        <v>233</v>
      </c>
      <c r="B324" s="239">
        <f t="shared" si="40"/>
        <v>60</v>
      </c>
      <c r="C324" s="239">
        <f t="shared" si="41"/>
        <v>10</v>
      </c>
      <c r="D324" s="239">
        <f t="shared" si="42"/>
        <v>0</v>
      </c>
      <c r="E324" s="149" t="s">
        <v>705</v>
      </c>
      <c r="F324" s="150">
        <v>4.71</v>
      </c>
      <c r="G324" s="150">
        <v>0.12</v>
      </c>
      <c r="H324" s="150">
        <v>1.6E-2</v>
      </c>
      <c r="I324" s="151">
        <f t="shared" si="43"/>
        <v>0.96</v>
      </c>
      <c r="J324">
        <f t="shared" si="44"/>
        <v>0.6399999999999999</v>
      </c>
      <c r="K324">
        <f t="shared" si="45"/>
        <v>0.48</v>
      </c>
      <c r="L324">
        <f t="shared" si="46"/>
        <v>0.72</v>
      </c>
      <c r="M324" s="150"/>
      <c r="U324" s="239"/>
    </row>
    <row r="325" spans="1:21">
      <c r="A325" t="s">
        <v>233</v>
      </c>
      <c r="B325" s="239">
        <f t="shared" si="40"/>
        <v>60</v>
      </c>
      <c r="C325" s="239">
        <f t="shared" si="41"/>
        <v>12</v>
      </c>
      <c r="D325" s="239">
        <f t="shared" si="42"/>
        <v>0</v>
      </c>
      <c r="E325" s="149" t="s">
        <v>706</v>
      </c>
      <c r="F325" s="150">
        <v>5.65</v>
      </c>
      <c r="G325" s="150">
        <v>0.12</v>
      </c>
      <c r="H325" s="150">
        <v>1.6E-2</v>
      </c>
      <c r="I325" s="151">
        <f t="shared" si="43"/>
        <v>0.96</v>
      </c>
      <c r="J325">
        <f t="shared" si="44"/>
        <v>0.6399999999999999</v>
      </c>
      <c r="K325">
        <f t="shared" si="45"/>
        <v>0.48</v>
      </c>
      <c r="L325">
        <f t="shared" si="46"/>
        <v>0.72</v>
      </c>
      <c r="M325" s="150"/>
      <c r="U325" s="239"/>
    </row>
    <row r="326" spans="1:21">
      <c r="A326" t="s">
        <v>233</v>
      </c>
      <c r="B326" s="239">
        <f t="shared" si="40"/>
        <v>60</v>
      </c>
      <c r="C326" s="239">
        <f t="shared" si="41"/>
        <v>14</v>
      </c>
      <c r="D326" s="239">
        <f t="shared" si="42"/>
        <v>0</v>
      </c>
      <c r="E326" s="149" t="s">
        <v>707</v>
      </c>
      <c r="F326" s="150">
        <v>6.59</v>
      </c>
      <c r="G326" s="150">
        <v>0.12</v>
      </c>
      <c r="H326" s="150">
        <v>1.6E-2</v>
      </c>
      <c r="I326" s="151">
        <f t="shared" si="43"/>
        <v>0.96</v>
      </c>
      <c r="J326">
        <f t="shared" si="44"/>
        <v>0.6399999999999999</v>
      </c>
      <c r="K326">
        <f t="shared" si="45"/>
        <v>0.48</v>
      </c>
      <c r="L326">
        <f t="shared" si="46"/>
        <v>0.72</v>
      </c>
      <c r="M326" s="150"/>
      <c r="U326" s="239"/>
    </row>
    <row r="327" spans="1:21">
      <c r="A327" t="s">
        <v>233</v>
      </c>
      <c r="B327" s="239">
        <f t="shared" si="40"/>
        <v>60</v>
      </c>
      <c r="C327" s="239">
        <f t="shared" si="41"/>
        <v>15</v>
      </c>
      <c r="D327" s="239">
        <f t="shared" si="42"/>
        <v>0</v>
      </c>
      <c r="E327" s="149" t="s">
        <v>708</v>
      </c>
      <c r="F327" s="150">
        <v>7.07</v>
      </c>
      <c r="G327" s="150">
        <v>0.12</v>
      </c>
      <c r="H327" s="150">
        <v>1.6E-2</v>
      </c>
      <c r="I327" s="151">
        <f t="shared" si="43"/>
        <v>0.96</v>
      </c>
      <c r="J327">
        <f t="shared" si="44"/>
        <v>0.6399999999999999</v>
      </c>
      <c r="K327">
        <f t="shared" si="45"/>
        <v>0.48</v>
      </c>
      <c r="L327">
        <f t="shared" si="46"/>
        <v>0.72</v>
      </c>
      <c r="M327" s="150"/>
      <c r="U327" s="239"/>
    </row>
    <row r="328" spans="1:21">
      <c r="A328" t="s">
        <v>233</v>
      </c>
      <c r="B328" s="239">
        <f t="shared" si="40"/>
        <v>60</v>
      </c>
      <c r="C328" s="239">
        <f t="shared" si="41"/>
        <v>16</v>
      </c>
      <c r="D328" s="239">
        <f t="shared" si="42"/>
        <v>0</v>
      </c>
      <c r="E328" s="149" t="s">
        <v>709</v>
      </c>
      <c r="F328" s="150">
        <v>7.54</v>
      </c>
      <c r="G328" s="150">
        <v>0.12</v>
      </c>
      <c r="H328" s="150">
        <v>1.6E-2</v>
      </c>
      <c r="I328" s="151">
        <f t="shared" si="43"/>
        <v>0.96</v>
      </c>
      <c r="J328">
        <f t="shared" si="44"/>
        <v>0.6399999999999999</v>
      </c>
      <c r="K328">
        <f t="shared" si="45"/>
        <v>0.48</v>
      </c>
      <c r="L328">
        <f t="shared" si="46"/>
        <v>0.72</v>
      </c>
      <c r="M328" s="150"/>
      <c r="U328" s="239"/>
    </row>
    <row r="329" spans="1:21">
      <c r="A329" t="s">
        <v>233</v>
      </c>
      <c r="B329" s="239">
        <f t="shared" si="40"/>
        <v>60</v>
      </c>
      <c r="C329" s="239">
        <f t="shared" si="41"/>
        <v>18</v>
      </c>
      <c r="D329" s="239">
        <f t="shared" si="42"/>
        <v>0</v>
      </c>
      <c r="E329" s="149" t="s">
        <v>710</v>
      </c>
      <c r="F329" s="150">
        <v>8.48</v>
      </c>
      <c r="G329" s="150">
        <v>0.12</v>
      </c>
      <c r="H329" s="150">
        <v>1.6E-2</v>
      </c>
      <c r="I329" s="151">
        <f t="shared" si="43"/>
        <v>0.96</v>
      </c>
      <c r="J329">
        <f t="shared" si="44"/>
        <v>0.6399999999999999</v>
      </c>
      <c r="K329">
        <f t="shared" si="45"/>
        <v>0.48</v>
      </c>
      <c r="L329">
        <f t="shared" si="46"/>
        <v>0.72</v>
      </c>
      <c r="M329" s="150"/>
      <c r="U329" s="239"/>
    </row>
    <row r="330" spans="1:21">
      <c r="A330" t="s">
        <v>233</v>
      </c>
      <c r="B330" s="239">
        <f t="shared" si="40"/>
        <v>60</v>
      </c>
      <c r="C330" s="239">
        <f t="shared" si="41"/>
        <v>20</v>
      </c>
      <c r="D330" s="239">
        <f t="shared" si="42"/>
        <v>0</v>
      </c>
      <c r="E330" s="149" t="s">
        <v>711</v>
      </c>
      <c r="F330" s="150">
        <v>9.42</v>
      </c>
      <c r="G330" s="150">
        <v>0.12</v>
      </c>
      <c r="H330" s="150">
        <v>1.6E-2</v>
      </c>
      <c r="I330" s="151">
        <f t="shared" si="43"/>
        <v>0.96</v>
      </c>
      <c r="J330">
        <f t="shared" si="44"/>
        <v>0.6399999999999999</v>
      </c>
      <c r="K330">
        <f t="shared" si="45"/>
        <v>0.48</v>
      </c>
      <c r="L330">
        <f t="shared" si="46"/>
        <v>0.72</v>
      </c>
      <c r="M330" s="150"/>
      <c r="U330" s="239"/>
    </row>
    <row r="331" spans="1:21">
      <c r="A331" t="s">
        <v>233</v>
      </c>
      <c r="B331" s="239">
        <f t="shared" si="40"/>
        <v>60</v>
      </c>
      <c r="C331" s="239">
        <f t="shared" si="41"/>
        <v>22</v>
      </c>
      <c r="D331" s="239">
        <f t="shared" si="42"/>
        <v>0</v>
      </c>
      <c r="E331" s="149" t="s">
        <v>712</v>
      </c>
      <c r="F331" s="150">
        <v>10.36</v>
      </c>
      <c r="G331" s="150">
        <v>0.12</v>
      </c>
      <c r="H331" s="150">
        <v>1.6E-2</v>
      </c>
      <c r="I331" s="151">
        <f t="shared" si="43"/>
        <v>0.96</v>
      </c>
      <c r="J331">
        <f t="shared" si="44"/>
        <v>0.6399999999999999</v>
      </c>
      <c r="K331">
        <f t="shared" si="45"/>
        <v>0.48</v>
      </c>
      <c r="L331">
        <f t="shared" si="46"/>
        <v>0.72</v>
      </c>
      <c r="M331" s="150"/>
      <c r="U331" s="239"/>
    </row>
    <row r="332" spans="1:21">
      <c r="A332" t="s">
        <v>233</v>
      </c>
      <c r="B332" s="239">
        <f t="shared" si="40"/>
        <v>60</v>
      </c>
      <c r="C332" s="239">
        <f t="shared" si="41"/>
        <v>25</v>
      </c>
      <c r="D332" s="239">
        <f t="shared" si="42"/>
        <v>0</v>
      </c>
      <c r="E332" s="149" t="s">
        <v>713</v>
      </c>
      <c r="F332" s="150">
        <v>11.78</v>
      </c>
      <c r="G332" s="150">
        <v>0.12</v>
      </c>
      <c r="H332" s="150">
        <v>1.6E-2</v>
      </c>
      <c r="I332" s="151">
        <f t="shared" si="43"/>
        <v>0.96</v>
      </c>
      <c r="J332">
        <f t="shared" si="44"/>
        <v>0.6399999999999999</v>
      </c>
      <c r="K332">
        <f t="shared" si="45"/>
        <v>0.48</v>
      </c>
      <c r="L332">
        <f t="shared" si="46"/>
        <v>0.72</v>
      </c>
      <c r="M332" s="150"/>
      <c r="U332" s="239"/>
    </row>
    <row r="333" spans="1:21">
      <c r="A333" t="s">
        <v>233</v>
      </c>
      <c r="B333" s="239">
        <f t="shared" si="40"/>
        <v>60</v>
      </c>
      <c r="C333" s="239">
        <f t="shared" si="41"/>
        <v>30</v>
      </c>
      <c r="D333" s="239">
        <f t="shared" si="42"/>
        <v>0</v>
      </c>
      <c r="E333" s="149" t="s">
        <v>715</v>
      </c>
      <c r="F333" s="150">
        <v>14.13</v>
      </c>
      <c r="G333" s="150">
        <v>0.12</v>
      </c>
      <c r="H333" s="150">
        <v>0.02</v>
      </c>
      <c r="I333" s="151">
        <f t="shared" si="43"/>
        <v>1.2</v>
      </c>
      <c r="J333">
        <f t="shared" si="44"/>
        <v>0.79999999999999993</v>
      </c>
      <c r="K333">
        <f t="shared" si="45"/>
        <v>0.6</v>
      </c>
      <c r="L333">
        <f t="shared" si="46"/>
        <v>0.89999999999999991</v>
      </c>
      <c r="M333" s="150"/>
      <c r="U333" s="239"/>
    </row>
    <row r="334" spans="1:21">
      <c r="A334" t="s">
        <v>233</v>
      </c>
      <c r="B334" s="239">
        <f t="shared" si="40"/>
        <v>60</v>
      </c>
      <c r="C334" s="239">
        <f t="shared" si="41"/>
        <v>35</v>
      </c>
      <c r="D334" s="239">
        <f t="shared" si="42"/>
        <v>0</v>
      </c>
      <c r="E334" s="149" t="s">
        <v>716</v>
      </c>
      <c r="F334" s="150">
        <v>16.48</v>
      </c>
      <c r="G334" s="150">
        <v>0.12</v>
      </c>
      <c r="H334" s="150">
        <v>0.02</v>
      </c>
      <c r="I334" s="151">
        <f t="shared" si="43"/>
        <v>1.2</v>
      </c>
      <c r="J334">
        <f t="shared" si="44"/>
        <v>0.79999999999999993</v>
      </c>
      <c r="K334">
        <f t="shared" si="45"/>
        <v>0.6</v>
      </c>
      <c r="L334">
        <f t="shared" si="46"/>
        <v>0.89999999999999991</v>
      </c>
      <c r="M334" s="150"/>
      <c r="U334" s="239"/>
    </row>
    <row r="335" spans="1:21">
      <c r="A335" t="s">
        <v>233</v>
      </c>
      <c r="B335" s="239">
        <f t="shared" si="40"/>
        <v>60</v>
      </c>
      <c r="C335" s="239">
        <f t="shared" si="41"/>
        <v>40</v>
      </c>
      <c r="D335" s="239">
        <f t="shared" si="42"/>
        <v>0</v>
      </c>
      <c r="E335" s="149" t="s">
        <v>718</v>
      </c>
      <c r="F335" s="150">
        <v>18.84</v>
      </c>
      <c r="G335" s="150">
        <v>0.12</v>
      </c>
      <c r="H335" s="150">
        <v>0.02</v>
      </c>
      <c r="I335" s="151">
        <f t="shared" si="43"/>
        <v>1.2</v>
      </c>
      <c r="J335">
        <f t="shared" si="44"/>
        <v>0.79999999999999993</v>
      </c>
      <c r="K335">
        <f t="shared" si="45"/>
        <v>0.6</v>
      </c>
      <c r="L335">
        <f t="shared" si="46"/>
        <v>0.89999999999999991</v>
      </c>
      <c r="M335" s="150"/>
      <c r="U335" s="239"/>
    </row>
    <row r="336" spans="1:21">
      <c r="A336" t="s">
        <v>233</v>
      </c>
      <c r="B336" s="239">
        <f t="shared" si="40"/>
        <v>60</v>
      </c>
      <c r="C336" s="239">
        <f t="shared" si="41"/>
        <v>50</v>
      </c>
      <c r="D336" s="239">
        <f t="shared" si="42"/>
        <v>0</v>
      </c>
      <c r="E336" s="149" t="s">
        <v>720</v>
      </c>
      <c r="F336" s="150">
        <v>23.55</v>
      </c>
      <c r="G336" s="150">
        <v>0.12</v>
      </c>
      <c r="H336" s="150">
        <v>0.02</v>
      </c>
      <c r="I336" s="151">
        <f t="shared" si="43"/>
        <v>1.2</v>
      </c>
      <c r="J336">
        <f t="shared" si="44"/>
        <v>0.79999999999999993</v>
      </c>
      <c r="K336">
        <f t="shared" si="45"/>
        <v>0.6</v>
      </c>
      <c r="L336">
        <f t="shared" si="46"/>
        <v>0.89999999999999991</v>
      </c>
      <c r="M336" s="150"/>
      <c r="U336" s="239"/>
    </row>
    <row r="337" spans="1:21">
      <c r="A337" t="s">
        <v>233</v>
      </c>
      <c r="B337" s="239">
        <f t="shared" si="40"/>
        <v>70</v>
      </c>
      <c r="C337" s="239">
        <f t="shared" si="41"/>
        <v>3</v>
      </c>
      <c r="D337" s="239">
        <f t="shared" si="42"/>
        <v>0</v>
      </c>
      <c r="E337" s="149" t="s">
        <v>733</v>
      </c>
      <c r="F337" s="150">
        <v>1.64</v>
      </c>
      <c r="G337" s="150">
        <v>0.14000000000000001</v>
      </c>
      <c r="H337" s="150">
        <v>0.02</v>
      </c>
      <c r="I337" s="151">
        <f t="shared" si="43"/>
        <v>1.2</v>
      </c>
      <c r="J337">
        <f t="shared" si="44"/>
        <v>0.79999999999999993</v>
      </c>
      <c r="K337">
        <f t="shared" si="45"/>
        <v>0.6</v>
      </c>
      <c r="L337">
        <f t="shared" si="46"/>
        <v>0.89999999999999991</v>
      </c>
      <c r="M337" s="150"/>
      <c r="U337" s="239"/>
    </row>
    <row r="338" spans="1:21">
      <c r="A338" t="s">
        <v>233</v>
      </c>
      <c r="B338" s="239">
        <f t="shared" si="40"/>
        <v>70</v>
      </c>
      <c r="C338" s="239">
        <f t="shared" si="41"/>
        <v>4</v>
      </c>
      <c r="D338" s="239">
        <f t="shared" si="42"/>
        <v>0</v>
      </c>
      <c r="E338" s="149" t="s">
        <v>736</v>
      </c>
      <c r="F338" s="150">
        <v>2.2000000000000002</v>
      </c>
      <c r="G338" s="150">
        <v>0.14000000000000001</v>
      </c>
      <c r="H338" s="150">
        <v>0.02</v>
      </c>
      <c r="I338" s="151">
        <f t="shared" si="43"/>
        <v>1.2</v>
      </c>
      <c r="J338">
        <f t="shared" si="44"/>
        <v>0.79999999999999993</v>
      </c>
      <c r="K338">
        <f t="shared" si="45"/>
        <v>0.6</v>
      </c>
      <c r="L338">
        <f t="shared" si="46"/>
        <v>0.89999999999999991</v>
      </c>
      <c r="M338" s="150"/>
      <c r="U338" s="239"/>
    </row>
    <row r="339" spans="1:21">
      <c r="A339" t="s">
        <v>233</v>
      </c>
      <c r="B339" s="239">
        <f t="shared" si="40"/>
        <v>70</v>
      </c>
      <c r="C339" s="239">
        <f t="shared" si="41"/>
        <v>5</v>
      </c>
      <c r="D339" s="239">
        <f t="shared" si="42"/>
        <v>0</v>
      </c>
      <c r="E339" s="149" t="s">
        <v>738</v>
      </c>
      <c r="F339" s="150">
        <v>2.75</v>
      </c>
      <c r="G339" s="150">
        <v>0.14000000000000001</v>
      </c>
      <c r="H339" s="150">
        <v>0.02</v>
      </c>
      <c r="I339" s="151">
        <f t="shared" si="43"/>
        <v>1.2</v>
      </c>
      <c r="J339">
        <f t="shared" si="44"/>
        <v>0.79999999999999993</v>
      </c>
      <c r="K339">
        <f t="shared" si="45"/>
        <v>0.6</v>
      </c>
      <c r="L339">
        <f t="shared" si="46"/>
        <v>0.89999999999999991</v>
      </c>
      <c r="M339" s="150"/>
      <c r="U339" s="239"/>
    </row>
    <row r="340" spans="1:21">
      <c r="A340" t="s">
        <v>233</v>
      </c>
      <c r="B340" s="239">
        <f t="shared" si="40"/>
        <v>70</v>
      </c>
      <c r="C340" s="239">
        <f t="shared" si="41"/>
        <v>6</v>
      </c>
      <c r="D340" s="239">
        <f t="shared" si="42"/>
        <v>0</v>
      </c>
      <c r="E340" s="149" t="s">
        <v>740</v>
      </c>
      <c r="F340" s="150">
        <v>3.3</v>
      </c>
      <c r="G340" s="150">
        <v>0.14000000000000001</v>
      </c>
      <c r="H340" s="150">
        <v>0.02</v>
      </c>
      <c r="I340" s="151">
        <f t="shared" si="43"/>
        <v>1.2</v>
      </c>
      <c r="J340">
        <f t="shared" si="44"/>
        <v>0.79999999999999993</v>
      </c>
      <c r="K340">
        <f t="shared" si="45"/>
        <v>0.6</v>
      </c>
      <c r="L340">
        <f t="shared" si="46"/>
        <v>0.89999999999999991</v>
      </c>
      <c r="M340" s="150"/>
      <c r="U340" s="239"/>
    </row>
    <row r="341" spans="1:21">
      <c r="A341" t="s">
        <v>233</v>
      </c>
      <c r="B341" s="239">
        <f t="shared" si="40"/>
        <v>70</v>
      </c>
      <c r="C341" s="239">
        <f t="shared" si="41"/>
        <v>7</v>
      </c>
      <c r="D341" s="239">
        <f t="shared" si="42"/>
        <v>0</v>
      </c>
      <c r="E341" s="149" t="s">
        <v>741</v>
      </c>
      <c r="F341" s="150">
        <v>3.85</v>
      </c>
      <c r="G341" s="150">
        <v>0.14000000000000001</v>
      </c>
      <c r="H341" s="150">
        <v>0.02</v>
      </c>
      <c r="I341" s="151">
        <f t="shared" si="43"/>
        <v>1.2</v>
      </c>
      <c r="J341">
        <f t="shared" si="44"/>
        <v>0.79999999999999993</v>
      </c>
      <c r="K341">
        <f t="shared" si="45"/>
        <v>0.6</v>
      </c>
      <c r="L341">
        <f t="shared" si="46"/>
        <v>0.89999999999999991</v>
      </c>
      <c r="M341" s="150"/>
      <c r="U341" s="239"/>
    </row>
    <row r="342" spans="1:21">
      <c r="A342" t="s">
        <v>233</v>
      </c>
      <c r="B342" s="239">
        <f t="shared" si="40"/>
        <v>70</v>
      </c>
      <c r="C342" s="239">
        <f t="shared" si="41"/>
        <v>8</v>
      </c>
      <c r="D342" s="239">
        <f t="shared" si="42"/>
        <v>0</v>
      </c>
      <c r="E342" s="149" t="s">
        <v>742</v>
      </c>
      <c r="F342" s="150">
        <v>4.4000000000000004</v>
      </c>
      <c r="G342" s="150">
        <v>0.14000000000000001</v>
      </c>
      <c r="H342" s="150">
        <v>0.02</v>
      </c>
      <c r="I342" s="151">
        <f t="shared" si="43"/>
        <v>1.2</v>
      </c>
      <c r="J342">
        <f t="shared" si="44"/>
        <v>0.79999999999999993</v>
      </c>
      <c r="K342">
        <f t="shared" si="45"/>
        <v>0.6</v>
      </c>
      <c r="L342">
        <f t="shared" si="46"/>
        <v>0.89999999999999991</v>
      </c>
      <c r="M342" s="150"/>
      <c r="U342" s="239"/>
    </row>
    <row r="343" spans="1:21">
      <c r="A343" t="s">
        <v>233</v>
      </c>
      <c r="B343" s="239">
        <f t="shared" si="40"/>
        <v>70</v>
      </c>
      <c r="C343" s="239">
        <f t="shared" si="41"/>
        <v>10</v>
      </c>
      <c r="D343" s="239">
        <f t="shared" si="42"/>
        <v>0</v>
      </c>
      <c r="E343" s="149" t="s">
        <v>724</v>
      </c>
      <c r="F343" s="150">
        <v>5.5</v>
      </c>
      <c r="G343" s="150">
        <v>0.14000000000000001</v>
      </c>
      <c r="H343" s="150">
        <v>0.02</v>
      </c>
      <c r="I343" s="151">
        <f t="shared" si="43"/>
        <v>1.2</v>
      </c>
      <c r="J343">
        <f t="shared" si="44"/>
        <v>0.79999999999999993</v>
      </c>
      <c r="K343">
        <f t="shared" si="45"/>
        <v>0.6</v>
      </c>
      <c r="L343">
        <f t="shared" si="46"/>
        <v>0.89999999999999991</v>
      </c>
      <c r="M343" s="150"/>
      <c r="U343" s="239"/>
    </row>
    <row r="344" spans="1:21">
      <c r="A344" t="s">
        <v>233</v>
      </c>
      <c r="B344" s="239">
        <f t="shared" si="40"/>
        <v>70</v>
      </c>
      <c r="C344" s="239">
        <f t="shared" si="41"/>
        <v>12</v>
      </c>
      <c r="D344" s="239">
        <f t="shared" si="42"/>
        <v>0</v>
      </c>
      <c r="E344" s="149" t="s">
        <v>725</v>
      </c>
      <c r="F344" s="150">
        <v>6.59</v>
      </c>
      <c r="G344" s="150">
        <v>0.14000000000000001</v>
      </c>
      <c r="H344" s="150">
        <v>0.02</v>
      </c>
      <c r="I344" s="151">
        <f t="shared" si="43"/>
        <v>1.2</v>
      </c>
      <c r="J344">
        <f t="shared" si="44"/>
        <v>0.79999999999999993</v>
      </c>
      <c r="K344">
        <f t="shared" si="45"/>
        <v>0.6</v>
      </c>
      <c r="L344">
        <f t="shared" si="46"/>
        <v>0.89999999999999991</v>
      </c>
      <c r="M344" s="150"/>
      <c r="U344" s="239"/>
    </row>
    <row r="345" spans="1:21">
      <c r="A345" t="s">
        <v>233</v>
      </c>
      <c r="B345" s="239">
        <f t="shared" si="40"/>
        <v>70</v>
      </c>
      <c r="C345" s="239">
        <f t="shared" si="41"/>
        <v>14</v>
      </c>
      <c r="D345" s="239">
        <f t="shared" si="42"/>
        <v>0</v>
      </c>
      <c r="E345" s="149" t="s">
        <v>726</v>
      </c>
      <c r="F345" s="150">
        <v>7.69</v>
      </c>
      <c r="G345" s="150">
        <v>0.14000000000000001</v>
      </c>
      <c r="H345" s="150">
        <v>0.02</v>
      </c>
      <c r="I345" s="151">
        <f t="shared" si="43"/>
        <v>1.2</v>
      </c>
      <c r="J345">
        <f t="shared" si="44"/>
        <v>0.79999999999999993</v>
      </c>
      <c r="K345">
        <f t="shared" si="45"/>
        <v>0.6</v>
      </c>
      <c r="L345">
        <f t="shared" si="46"/>
        <v>0.89999999999999991</v>
      </c>
      <c r="M345" s="150"/>
      <c r="U345" s="239"/>
    </row>
    <row r="346" spans="1:21">
      <c r="A346" t="s">
        <v>233</v>
      </c>
      <c r="B346" s="239">
        <f t="shared" si="40"/>
        <v>70</v>
      </c>
      <c r="C346" s="239">
        <f t="shared" si="41"/>
        <v>15</v>
      </c>
      <c r="D346" s="239">
        <f t="shared" si="42"/>
        <v>0</v>
      </c>
      <c r="E346" s="149" t="s">
        <v>727</v>
      </c>
      <c r="F346" s="150">
        <v>8.24</v>
      </c>
      <c r="G346" s="150">
        <v>0.14000000000000001</v>
      </c>
      <c r="H346" s="150">
        <v>0.02</v>
      </c>
      <c r="I346" s="151">
        <f t="shared" si="43"/>
        <v>1.2</v>
      </c>
      <c r="J346">
        <f t="shared" si="44"/>
        <v>0.79999999999999993</v>
      </c>
      <c r="K346">
        <f t="shared" si="45"/>
        <v>0.6</v>
      </c>
      <c r="L346">
        <f t="shared" si="46"/>
        <v>0.89999999999999991</v>
      </c>
      <c r="M346" s="150"/>
      <c r="U346" s="239"/>
    </row>
    <row r="347" spans="1:21">
      <c r="A347" t="s">
        <v>233</v>
      </c>
      <c r="B347" s="239">
        <f t="shared" si="40"/>
        <v>70</v>
      </c>
      <c r="C347" s="239">
        <f t="shared" si="41"/>
        <v>16</v>
      </c>
      <c r="D347" s="239">
        <f t="shared" si="42"/>
        <v>0</v>
      </c>
      <c r="E347" s="149" t="s">
        <v>728</v>
      </c>
      <c r="F347" s="150">
        <v>8.7899999999999991</v>
      </c>
      <c r="G347" s="150">
        <v>0.14000000000000001</v>
      </c>
      <c r="H347" s="150">
        <v>0.02</v>
      </c>
      <c r="I347" s="151">
        <f t="shared" si="43"/>
        <v>1.2</v>
      </c>
      <c r="J347">
        <f t="shared" si="44"/>
        <v>0.79999999999999993</v>
      </c>
      <c r="K347">
        <f t="shared" si="45"/>
        <v>0.6</v>
      </c>
      <c r="L347">
        <f t="shared" si="46"/>
        <v>0.89999999999999991</v>
      </c>
      <c r="M347" s="150"/>
      <c r="U347" s="239"/>
    </row>
    <row r="348" spans="1:21">
      <c r="A348" t="s">
        <v>233</v>
      </c>
      <c r="B348" s="239">
        <f t="shared" si="40"/>
        <v>70</v>
      </c>
      <c r="C348" s="239">
        <f t="shared" si="41"/>
        <v>18</v>
      </c>
      <c r="D348" s="239">
        <f t="shared" si="42"/>
        <v>0</v>
      </c>
      <c r="E348" s="149" t="s">
        <v>729</v>
      </c>
      <c r="F348" s="150">
        <v>9.89</v>
      </c>
      <c r="G348" s="150">
        <v>0.14000000000000001</v>
      </c>
      <c r="H348" s="150">
        <v>0.02</v>
      </c>
      <c r="I348" s="151">
        <f t="shared" si="43"/>
        <v>1.2</v>
      </c>
      <c r="J348">
        <f t="shared" si="44"/>
        <v>0.79999999999999993</v>
      </c>
      <c r="K348">
        <f t="shared" si="45"/>
        <v>0.6</v>
      </c>
      <c r="L348">
        <f t="shared" si="46"/>
        <v>0.89999999999999991</v>
      </c>
      <c r="M348" s="150"/>
      <c r="U348" s="239"/>
    </row>
    <row r="349" spans="1:21">
      <c r="A349" t="s">
        <v>233</v>
      </c>
      <c r="B349" s="239">
        <f t="shared" si="40"/>
        <v>70</v>
      </c>
      <c r="C349" s="239">
        <f t="shared" si="41"/>
        <v>20</v>
      </c>
      <c r="D349" s="239">
        <f t="shared" si="42"/>
        <v>0</v>
      </c>
      <c r="E349" s="149" t="s">
        <v>730</v>
      </c>
      <c r="F349" s="150">
        <v>10.99</v>
      </c>
      <c r="G349" s="150">
        <v>0.14000000000000001</v>
      </c>
      <c r="H349" s="150">
        <v>0.02</v>
      </c>
      <c r="I349" s="151">
        <f t="shared" si="43"/>
        <v>1.2</v>
      </c>
      <c r="J349">
        <f t="shared" si="44"/>
        <v>0.79999999999999993</v>
      </c>
      <c r="K349">
        <f t="shared" si="45"/>
        <v>0.6</v>
      </c>
      <c r="L349">
        <f t="shared" si="46"/>
        <v>0.89999999999999991</v>
      </c>
      <c r="M349" s="150"/>
      <c r="U349" s="239"/>
    </row>
    <row r="350" spans="1:21">
      <c r="A350" t="s">
        <v>233</v>
      </c>
      <c r="B350" s="239">
        <f t="shared" si="40"/>
        <v>70</v>
      </c>
      <c r="C350" s="239">
        <f t="shared" si="41"/>
        <v>22</v>
      </c>
      <c r="D350" s="239">
        <f t="shared" si="42"/>
        <v>0</v>
      </c>
      <c r="E350" s="149" t="s">
        <v>731</v>
      </c>
      <c r="F350" s="150">
        <v>12.09</v>
      </c>
      <c r="G350" s="150">
        <v>0.14000000000000001</v>
      </c>
      <c r="H350" s="150">
        <v>0.02</v>
      </c>
      <c r="I350" s="151">
        <f t="shared" si="43"/>
        <v>1.2</v>
      </c>
      <c r="J350">
        <f t="shared" si="44"/>
        <v>0.79999999999999993</v>
      </c>
      <c r="K350">
        <f t="shared" si="45"/>
        <v>0.6</v>
      </c>
      <c r="L350">
        <f t="shared" si="46"/>
        <v>0.89999999999999991</v>
      </c>
      <c r="M350" s="150"/>
      <c r="U350" s="239"/>
    </row>
    <row r="351" spans="1:21">
      <c r="A351" t="s">
        <v>233</v>
      </c>
      <c r="B351" s="239">
        <f t="shared" si="40"/>
        <v>70</v>
      </c>
      <c r="C351" s="239">
        <f t="shared" si="41"/>
        <v>25</v>
      </c>
      <c r="D351" s="239">
        <f t="shared" si="42"/>
        <v>0</v>
      </c>
      <c r="E351" s="149" t="s">
        <v>732</v>
      </c>
      <c r="F351" s="150">
        <v>13.74</v>
      </c>
      <c r="G351" s="150">
        <v>0.14000000000000001</v>
      </c>
      <c r="H351" s="150">
        <v>0.02</v>
      </c>
      <c r="I351" s="151">
        <f t="shared" si="43"/>
        <v>1.2</v>
      </c>
      <c r="J351">
        <f t="shared" si="44"/>
        <v>0.79999999999999993</v>
      </c>
      <c r="K351">
        <f t="shared" si="45"/>
        <v>0.6</v>
      </c>
      <c r="L351">
        <f t="shared" si="46"/>
        <v>0.89999999999999991</v>
      </c>
      <c r="M351" s="150"/>
      <c r="U351" s="239"/>
    </row>
    <row r="352" spans="1:21">
      <c r="A352" t="s">
        <v>233</v>
      </c>
      <c r="B352" s="239">
        <f t="shared" si="40"/>
        <v>70</v>
      </c>
      <c r="C352" s="239">
        <f t="shared" si="41"/>
        <v>30</v>
      </c>
      <c r="D352" s="239">
        <f t="shared" si="42"/>
        <v>0</v>
      </c>
      <c r="E352" s="149" t="s">
        <v>734</v>
      </c>
      <c r="F352" s="150">
        <v>16.48</v>
      </c>
      <c r="G352" s="150">
        <v>0.14000000000000001</v>
      </c>
      <c r="H352" s="150">
        <v>0.02</v>
      </c>
      <c r="I352" s="151">
        <f t="shared" si="43"/>
        <v>1.2</v>
      </c>
      <c r="J352">
        <f t="shared" si="44"/>
        <v>0.79999999999999993</v>
      </c>
      <c r="K352">
        <f t="shared" si="45"/>
        <v>0.6</v>
      </c>
      <c r="L352">
        <f t="shared" si="46"/>
        <v>0.89999999999999991</v>
      </c>
      <c r="M352" s="150"/>
      <c r="U352" s="239"/>
    </row>
    <row r="353" spans="1:21">
      <c r="A353" t="s">
        <v>233</v>
      </c>
      <c r="B353" s="239">
        <f t="shared" si="40"/>
        <v>70</v>
      </c>
      <c r="C353" s="239">
        <f t="shared" si="41"/>
        <v>35</v>
      </c>
      <c r="D353" s="239">
        <f t="shared" si="42"/>
        <v>0</v>
      </c>
      <c r="E353" s="149" t="s">
        <v>735</v>
      </c>
      <c r="F353" s="150">
        <v>19.23</v>
      </c>
      <c r="G353" s="150">
        <v>0.14000000000000001</v>
      </c>
      <c r="H353" s="150">
        <v>0.02</v>
      </c>
      <c r="I353" s="151">
        <f t="shared" si="43"/>
        <v>1.2</v>
      </c>
      <c r="J353">
        <f t="shared" si="44"/>
        <v>0.79999999999999993</v>
      </c>
      <c r="K353">
        <f t="shared" si="45"/>
        <v>0.6</v>
      </c>
      <c r="L353">
        <f t="shared" si="46"/>
        <v>0.89999999999999991</v>
      </c>
      <c r="M353" s="150"/>
      <c r="U353" s="239"/>
    </row>
    <row r="354" spans="1:21">
      <c r="A354" t="s">
        <v>233</v>
      </c>
      <c r="B354" s="239">
        <f t="shared" si="40"/>
        <v>70</v>
      </c>
      <c r="C354" s="239">
        <f t="shared" si="41"/>
        <v>40</v>
      </c>
      <c r="D354" s="239">
        <f t="shared" si="42"/>
        <v>0</v>
      </c>
      <c r="E354" s="149" t="s">
        <v>737</v>
      </c>
      <c r="F354" s="150">
        <v>22</v>
      </c>
      <c r="G354" s="150">
        <v>0.14000000000000001</v>
      </c>
      <c r="H354" s="150">
        <v>0.02</v>
      </c>
      <c r="I354" s="151">
        <f t="shared" si="43"/>
        <v>1.2</v>
      </c>
      <c r="J354">
        <f t="shared" si="44"/>
        <v>0.79999999999999993</v>
      </c>
      <c r="K354">
        <f t="shared" si="45"/>
        <v>0.6</v>
      </c>
      <c r="L354">
        <f t="shared" si="46"/>
        <v>0.89999999999999991</v>
      </c>
      <c r="M354" s="150"/>
      <c r="U354" s="239"/>
    </row>
    <row r="355" spans="1:21">
      <c r="A355" t="s">
        <v>233</v>
      </c>
      <c r="B355" s="239">
        <f t="shared" si="40"/>
        <v>70</v>
      </c>
      <c r="C355" s="239">
        <f t="shared" si="41"/>
        <v>50</v>
      </c>
      <c r="D355" s="239">
        <f t="shared" si="42"/>
        <v>0</v>
      </c>
      <c r="E355" s="149" t="s">
        <v>739</v>
      </c>
      <c r="F355" s="150">
        <v>27.52</v>
      </c>
      <c r="G355" s="150">
        <v>0.14000000000000001</v>
      </c>
      <c r="H355" s="150">
        <v>0.02</v>
      </c>
      <c r="I355" s="151">
        <f t="shared" si="43"/>
        <v>1.2</v>
      </c>
      <c r="J355">
        <f t="shared" si="44"/>
        <v>0.79999999999999993</v>
      </c>
      <c r="K355">
        <f t="shared" si="45"/>
        <v>0.6</v>
      </c>
      <c r="L355">
        <f t="shared" si="46"/>
        <v>0.89999999999999991</v>
      </c>
      <c r="M355" s="150"/>
      <c r="U355" s="239"/>
    </row>
    <row r="356" spans="1:21">
      <c r="A356" t="s">
        <v>233</v>
      </c>
      <c r="B356" s="239">
        <f t="shared" si="40"/>
        <v>80</v>
      </c>
      <c r="C356" s="239">
        <f t="shared" si="41"/>
        <v>3</v>
      </c>
      <c r="D356" s="239">
        <f t="shared" si="42"/>
        <v>0</v>
      </c>
      <c r="E356" s="149" t="s">
        <v>752</v>
      </c>
      <c r="F356" s="150">
        <v>1.88</v>
      </c>
      <c r="G356" s="150">
        <v>0.16</v>
      </c>
      <c r="H356" s="150">
        <v>0.02</v>
      </c>
      <c r="I356" s="151">
        <f t="shared" si="43"/>
        <v>1.2</v>
      </c>
      <c r="J356">
        <f t="shared" si="44"/>
        <v>0.79999999999999993</v>
      </c>
      <c r="K356">
        <f t="shared" si="45"/>
        <v>0.6</v>
      </c>
      <c r="L356">
        <f t="shared" si="46"/>
        <v>0.89999999999999991</v>
      </c>
      <c r="M356" s="150"/>
      <c r="U356" s="239"/>
    </row>
    <row r="357" spans="1:21">
      <c r="A357" t="s">
        <v>233</v>
      </c>
      <c r="B357" s="239">
        <f t="shared" si="40"/>
        <v>80</v>
      </c>
      <c r="C357" s="239">
        <f t="shared" si="41"/>
        <v>4</v>
      </c>
      <c r="D357" s="239">
        <f t="shared" si="42"/>
        <v>0</v>
      </c>
      <c r="E357" s="149" t="s">
        <v>755</v>
      </c>
      <c r="F357" s="150">
        <v>2.5099999999999998</v>
      </c>
      <c r="G357" s="150">
        <v>0.16</v>
      </c>
      <c r="H357" s="150">
        <v>0.02</v>
      </c>
      <c r="I357" s="151">
        <f t="shared" si="43"/>
        <v>1.2</v>
      </c>
      <c r="J357">
        <f t="shared" si="44"/>
        <v>0.79999999999999993</v>
      </c>
      <c r="K357">
        <f t="shared" si="45"/>
        <v>0.6</v>
      </c>
      <c r="L357">
        <f t="shared" si="46"/>
        <v>0.89999999999999991</v>
      </c>
      <c r="M357" s="150"/>
      <c r="U357" s="239"/>
    </row>
    <row r="358" spans="1:21">
      <c r="A358" t="s">
        <v>233</v>
      </c>
      <c r="B358" s="239">
        <f t="shared" si="40"/>
        <v>80</v>
      </c>
      <c r="C358" s="239">
        <f t="shared" si="41"/>
        <v>5</v>
      </c>
      <c r="D358" s="239">
        <f t="shared" si="42"/>
        <v>0</v>
      </c>
      <c r="E358" s="149" t="s">
        <v>757</v>
      </c>
      <c r="F358" s="150">
        <v>3.14</v>
      </c>
      <c r="G358" s="150">
        <v>0.16</v>
      </c>
      <c r="H358" s="150">
        <v>0.02</v>
      </c>
      <c r="I358" s="151">
        <f t="shared" si="43"/>
        <v>1.2</v>
      </c>
      <c r="J358">
        <f t="shared" si="44"/>
        <v>0.79999999999999993</v>
      </c>
      <c r="K358">
        <f t="shared" si="45"/>
        <v>0.6</v>
      </c>
      <c r="L358">
        <f t="shared" si="46"/>
        <v>0.89999999999999991</v>
      </c>
      <c r="M358" s="150"/>
      <c r="U358" s="239"/>
    </row>
    <row r="359" spans="1:21">
      <c r="A359" t="s">
        <v>233</v>
      </c>
      <c r="B359" s="239">
        <f t="shared" si="40"/>
        <v>80</v>
      </c>
      <c r="C359" s="239">
        <f t="shared" si="41"/>
        <v>6</v>
      </c>
      <c r="D359" s="239">
        <f t="shared" si="42"/>
        <v>0</v>
      </c>
      <c r="E359" s="149" t="s">
        <v>759</v>
      </c>
      <c r="F359" s="150">
        <v>3.77</v>
      </c>
      <c r="G359" s="150">
        <v>0.16</v>
      </c>
      <c r="H359" s="150">
        <v>0.02</v>
      </c>
      <c r="I359" s="151">
        <f t="shared" si="43"/>
        <v>1.2</v>
      </c>
      <c r="J359">
        <f t="shared" si="44"/>
        <v>0.79999999999999993</v>
      </c>
      <c r="K359">
        <f t="shared" si="45"/>
        <v>0.6</v>
      </c>
      <c r="L359">
        <f t="shared" si="46"/>
        <v>0.89999999999999991</v>
      </c>
      <c r="M359" s="150"/>
      <c r="U359" s="239"/>
    </row>
    <row r="360" spans="1:21">
      <c r="A360" t="s">
        <v>233</v>
      </c>
      <c r="B360" s="239">
        <f t="shared" si="40"/>
        <v>80</v>
      </c>
      <c r="C360" s="239">
        <f t="shared" si="41"/>
        <v>7</v>
      </c>
      <c r="D360" s="239">
        <f t="shared" si="42"/>
        <v>0</v>
      </c>
      <c r="E360" s="149" t="s">
        <v>760</v>
      </c>
      <c r="F360" s="150"/>
      <c r="G360" s="150">
        <v>0.16</v>
      </c>
      <c r="H360" s="150">
        <v>0.02</v>
      </c>
      <c r="I360" s="151">
        <f t="shared" si="43"/>
        <v>1.2</v>
      </c>
      <c r="J360">
        <f t="shared" si="44"/>
        <v>0.79999999999999993</v>
      </c>
      <c r="K360">
        <f t="shared" si="45"/>
        <v>0.6</v>
      </c>
      <c r="L360">
        <f t="shared" si="46"/>
        <v>0.89999999999999991</v>
      </c>
      <c r="M360" s="150"/>
      <c r="U360" s="239"/>
    </row>
    <row r="361" spans="1:21">
      <c r="A361" t="s">
        <v>233</v>
      </c>
      <c r="B361" s="239">
        <f t="shared" si="40"/>
        <v>80</v>
      </c>
      <c r="C361" s="239">
        <f t="shared" si="41"/>
        <v>8</v>
      </c>
      <c r="D361" s="239">
        <f t="shared" si="42"/>
        <v>0</v>
      </c>
      <c r="E361" s="149" t="s">
        <v>761</v>
      </c>
      <c r="F361" s="150">
        <v>5.0199999999999996</v>
      </c>
      <c r="G361" s="150">
        <v>0.16</v>
      </c>
      <c r="H361" s="150">
        <v>0.02</v>
      </c>
      <c r="I361" s="151">
        <f t="shared" si="43"/>
        <v>1.2</v>
      </c>
      <c r="J361">
        <f t="shared" si="44"/>
        <v>0.79999999999999993</v>
      </c>
      <c r="K361">
        <f t="shared" si="45"/>
        <v>0.6</v>
      </c>
      <c r="L361">
        <f t="shared" si="46"/>
        <v>0.89999999999999991</v>
      </c>
      <c r="M361" s="150"/>
      <c r="U361" s="239"/>
    </row>
    <row r="362" spans="1:21">
      <c r="A362" t="s">
        <v>233</v>
      </c>
      <c r="B362" s="239">
        <f t="shared" si="40"/>
        <v>80</v>
      </c>
      <c r="C362" s="239">
        <f t="shared" si="41"/>
        <v>10</v>
      </c>
      <c r="D362" s="239">
        <f t="shared" si="42"/>
        <v>0</v>
      </c>
      <c r="E362" s="149" t="s">
        <v>743</v>
      </c>
      <c r="F362" s="150">
        <v>6.28</v>
      </c>
      <c r="G362" s="150">
        <v>0.16</v>
      </c>
      <c r="H362" s="150">
        <v>0.02</v>
      </c>
      <c r="I362" s="151">
        <f t="shared" si="43"/>
        <v>1.2</v>
      </c>
      <c r="J362">
        <f t="shared" si="44"/>
        <v>0.79999999999999993</v>
      </c>
      <c r="K362">
        <f t="shared" si="45"/>
        <v>0.6</v>
      </c>
      <c r="L362">
        <f t="shared" si="46"/>
        <v>0.89999999999999991</v>
      </c>
      <c r="M362" s="150"/>
      <c r="U362" s="239"/>
    </row>
    <row r="363" spans="1:21">
      <c r="A363" t="s">
        <v>233</v>
      </c>
      <c r="B363" s="239">
        <f t="shared" si="40"/>
        <v>80</v>
      </c>
      <c r="C363" s="239">
        <f t="shared" si="41"/>
        <v>12</v>
      </c>
      <c r="D363" s="239">
        <f t="shared" si="42"/>
        <v>0</v>
      </c>
      <c r="E363" s="149" t="s">
        <v>744</v>
      </c>
      <c r="F363" s="150">
        <v>7.54</v>
      </c>
      <c r="G363" s="150">
        <v>0.16</v>
      </c>
      <c r="H363" s="150">
        <v>0.02</v>
      </c>
      <c r="I363" s="151">
        <f t="shared" si="43"/>
        <v>1.2</v>
      </c>
      <c r="J363">
        <f t="shared" si="44"/>
        <v>0.79999999999999993</v>
      </c>
      <c r="K363">
        <f t="shared" si="45"/>
        <v>0.6</v>
      </c>
      <c r="L363">
        <f t="shared" si="46"/>
        <v>0.89999999999999991</v>
      </c>
      <c r="M363" s="150"/>
      <c r="U363" s="239"/>
    </row>
    <row r="364" spans="1:21">
      <c r="A364" t="s">
        <v>233</v>
      </c>
      <c r="B364" s="239">
        <f t="shared" si="40"/>
        <v>80</v>
      </c>
      <c r="C364" s="239">
        <f t="shared" si="41"/>
        <v>14</v>
      </c>
      <c r="D364" s="239">
        <f t="shared" si="42"/>
        <v>0</v>
      </c>
      <c r="E364" s="149" t="s">
        <v>745</v>
      </c>
      <c r="F364" s="150">
        <v>8.8000000000000007</v>
      </c>
      <c r="G364" s="150">
        <v>0.16</v>
      </c>
      <c r="H364" s="150">
        <v>0.02</v>
      </c>
      <c r="I364" s="151">
        <f t="shared" si="43"/>
        <v>1.2</v>
      </c>
      <c r="J364">
        <f t="shared" si="44"/>
        <v>0.79999999999999993</v>
      </c>
      <c r="K364">
        <f t="shared" si="45"/>
        <v>0.6</v>
      </c>
      <c r="L364">
        <f t="shared" si="46"/>
        <v>0.89999999999999991</v>
      </c>
      <c r="M364" s="150"/>
      <c r="U364" s="239"/>
    </row>
    <row r="365" spans="1:21">
      <c r="A365" t="s">
        <v>233</v>
      </c>
      <c r="B365" s="239">
        <f t="shared" si="40"/>
        <v>80</v>
      </c>
      <c r="C365" s="239">
        <f t="shared" si="41"/>
        <v>15</v>
      </c>
      <c r="D365" s="239">
        <f t="shared" si="42"/>
        <v>0</v>
      </c>
      <c r="E365" s="149" t="s">
        <v>746</v>
      </c>
      <c r="F365" s="150">
        <v>9.3000000000000007</v>
      </c>
      <c r="G365" s="150">
        <v>0.16</v>
      </c>
      <c r="H365" s="150">
        <v>0.02</v>
      </c>
      <c r="I365" s="151">
        <f t="shared" si="43"/>
        <v>1.2</v>
      </c>
      <c r="J365">
        <f t="shared" si="44"/>
        <v>0.79999999999999993</v>
      </c>
      <c r="K365">
        <f t="shared" si="45"/>
        <v>0.6</v>
      </c>
      <c r="L365">
        <f t="shared" si="46"/>
        <v>0.89999999999999991</v>
      </c>
      <c r="M365" s="150"/>
      <c r="U365" s="239"/>
    </row>
    <row r="366" spans="1:21">
      <c r="A366" t="s">
        <v>233</v>
      </c>
      <c r="B366" s="239">
        <f t="shared" si="40"/>
        <v>80</v>
      </c>
      <c r="C366" s="239">
        <f t="shared" si="41"/>
        <v>16</v>
      </c>
      <c r="D366" s="239">
        <f t="shared" si="42"/>
        <v>0</v>
      </c>
      <c r="E366" s="149" t="s">
        <v>747</v>
      </c>
      <c r="F366" s="150">
        <v>10</v>
      </c>
      <c r="G366" s="150">
        <v>0.16</v>
      </c>
      <c r="H366" s="150">
        <v>0.02</v>
      </c>
      <c r="I366" s="151">
        <f t="shared" si="43"/>
        <v>1.2</v>
      </c>
      <c r="J366">
        <f t="shared" si="44"/>
        <v>0.79999999999999993</v>
      </c>
      <c r="K366">
        <f t="shared" si="45"/>
        <v>0.6</v>
      </c>
      <c r="L366">
        <f t="shared" si="46"/>
        <v>0.89999999999999991</v>
      </c>
      <c r="M366" s="150"/>
      <c r="U366" s="239"/>
    </row>
    <row r="367" spans="1:21">
      <c r="A367" t="s">
        <v>233</v>
      </c>
      <c r="B367" s="239">
        <f t="shared" si="40"/>
        <v>80</v>
      </c>
      <c r="C367" s="239">
        <f t="shared" si="41"/>
        <v>18</v>
      </c>
      <c r="D367" s="239">
        <f t="shared" si="42"/>
        <v>0</v>
      </c>
      <c r="E367" s="149" t="s">
        <v>748</v>
      </c>
      <c r="F367" s="150">
        <v>11.3</v>
      </c>
      <c r="G367" s="150">
        <v>0.16</v>
      </c>
      <c r="H367" s="150">
        <v>0.02</v>
      </c>
      <c r="I367" s="151">
        <f t="shared" si="43"/>
        <v>1.2</v>
      </c>
      <c r="J367">
        <f t="shared" si="44"/>
        <v>0.79999999999999993</v>
      </c>
      <c r="K367">
        <f t="shared" si="45"/>
        <v>0.6</v>
      </c>
      <c r="L367">
        <f t="shared" si="46"/>
        <v>0.89999999999999991</v>
      </c>
      <c r="M367" s="150"/>
      <c r="U367" s="239"/>
    </row>
    <row r="368" spans="1:21">
      <c r="A368" t="s">
        <v>233</v>
      </c>
      <c r="B368" s="239">
        <f t="shared" ref="B368:B431" si="47">SPLITME($E368,0,"*","Plat")</f>
        <v>80</v>
      </c>
      <c r="C368" s="239">
        <f t="shared" ref="C368:C431" si="48">SPLITME($E368,1,"*","Plat")</f>
        <v>20</v>
      </c>
      <c r="D368" s="239">
        <f t="shared" ref="D368:D431" si="49">SPLITME($E368,2,"*","Plat")</f>
        <v>0</v>
      </c>
      <c r="E368" s="149" t="s">
        <v>749</v>
      </c>
      <c r="F368" s="150">
        <v>12.56</v>
      </c>
      <c r="G368" s="150">
        <v>0.16</v>
      </c>
      <c r="H368" s="150">
        <v>2.4E-2</v>
      </c>
      <c r="I368" s="151">
        <f t="shared" si="43"/>
        <v>1.44</v>
      </c>
      <c r="J368">
        <f t="shared" si="44"/>
        <v>0.96</v>
      </c>
      <c r="K368">
        <f t="shared" si="45"/>
        <v>0.72</v>
      </c>
      <c r="L368">
        <f t="shared" si="46"/>
        <v>1.08</v>
      </c>
      <c r="M368" s="150"/>
      <c r="U368" s="239"/>
    </row>
    <row r="369" spans="1:21">
      <c r="A369" t="s">
        <v>233</v>
      </c>
      <c r="B369" s="239">
        <f t="shared" si="47"/>
        <v>80</v>
      </c>
      <c r="C369" s="239">
        <f t="shared" si="48"/>
        <v>22</v>
      </c>
      <c r="D369" s="239">
        <f t="shared" si="49"/>
        <v>0</v>
      </c>
      <c r="E369" s="149" t="s">
        <v>750</v>
      </c>
      <c r="F369" s="150">
        <v>13.82</v>
      </c>
      <c r="G369" s="150">
        <v>0.16</v>
      </c>
      <c r="H369" s="150">
        <v>2.4E-2</v>
      </c>
      <c r="I369" s="151">
        <f t="shared" si="43"/>
        <v>1.44</v>
      </c>
      <c r="J369">
        <f t="shared" si="44"/>
        <v>0.96</v>
      </c>
      <c r="K369">
        <f t="shared" si="45"/>
        <v>0.72</v>
      </c>
      <c r="L369">
        <f t="shared" si="46"/>
        <v>1.08</v>
      </c>
      <c r="M369" s="150"/>
      <c r="U369" s="239"/>
    </row>
    <row r="370" spans="1:21">
      <c r="A370" t="s">
        <v>233</v>
      </c>
      <c r="B370" s="239">
        <f t="shared" si="47"/>
        <v>80</v>
      </c>
      <c r="C370" s="239">
        <f t="shared" si="48"/>
        <v>25</v>
      </c>
      <c r="D370" s="239">
        <f t="shared" si="49"/>
        <v>0</v>
      </c>
      <c r="E370" s="149" t="s">
        <v>751</v>
      </c>
      <c r="F370" s="150">
        <v>15.7</v>
      </c>
      <c r="G370" s="150">
        <v>0.16</v>
      </c>
      <c r="H370" s="150">
        <v>2.4E-2</v>
      </c>
      <c r="I370" s="151">
        <f t="shared" si="43"/>
        <v>1.44</v>
      </c>
      <c r="J370">
        <f t="shared" si="44"/>
        <v>0.96</v>
      </c>
      <c r="K370">
        <f t="shared" si="45"/>
        <v>0.72</v>
      </c>
      <c r="L370">
        <f t="shared" si="46"/>
        <v>1.08</v>
      </c>
      <c r="M370" s="150"/>
      <c r="U370" s="239"/>
    </row>
    <row r="371" spans="1:21">
      <c r="A371" t="s">
        <v>233</v>
      </c>
      <c r="B371" s="239">
        <f t="shared" si="47"/>
        <v>80</v>
      </c>
      <c r="C371" s="239">
        <f t="shared" si="48"/>
        <v>30</v>
      </c>
      <c r="D371" s="239">
        <f t="shared" si="49"/>
        <v>0</v>
      </c>
      <c r="E371" s="149" t="s">
        <v>753</v>
      </c>
      <c r="F371" s="150">
        <v>18.850000000000001</v>
      </c>
      <c r="G371" s="150">
        <v>0.16</v>
      </c>
      <c r="H371" s="150">
        <v>2.4E-2</v>
      </c>
      <c r="I371" s="151">
        <f t="shared" si="43"/>
        <v>1.44</v>
      </c>
      <c r="J371">
        <f t="shared" si="44"/>
        <v>0.96</v>
      </c>
      <c r="K371">
        <f t="shared" si="45"/>
        <v>0.72</v>
      </c>
      <c r="L371">
        <f t="shared" si="46"/>
        <v>1.08</v>
      </c>
      <c r="M371" s="150"/>
      <c r="U371" s="239"/>
    </row>
    <row r="372" spans="1:21">
      <c r="A372" t="s">
        <v>233</v>
      </c>
      <c r="B372" s="239">
        <f t="shared" si="47"/>
        <v>80</v>
      </c>
      <c r="C372" s="239">
        <f t="shared" si="48"/>
        <v>35</v>
      </c>
      <c r="D372" s="239">
        <f t="shared" si="49"/>
        <v>0</v>
      </c>
      <c r="E372" s="149" t="s">
        <v>754</v>
      </c>
      <c r="F372" s="150">
        <v>21.98</v>
      </c>
      <c r="G372" s="150">
        <v>0.16</v>
      </c>
      <c r="H372" s="150">
        <v>2.4E-2</v>
      </c>
      <c r="I372" s="151">
        <f t="shared" si="43"/>
        <v>1.44</v>
      </c>
      <c r="J372">
        <f t="shared" si="44"/>
        <v>0.96</v>
      </c>
      <c r="K372">
        <f t="shared" si="45"/>
        <v>0.72</v>
      </c>
      <c r="L372">
        <f t="shared" si="46"/>
        <v>1.08</v>
      </c>
      <c r="M372" s="150"/>
      <c r="U372" s="239"/>
    </row>
    <row r="373" spans="1:21">
      <c r="A373" t="s">
        <v>233</v>
      </c>
      <c r="B373" s="239">
        <f t="shared" si="47"/>
        <v>80</v>
      </c>
      <c r="C373" s="239">
        <f t="shared" si="48"/>
        <v>40</v>
      </c>
      <c r="D373" s="239">
        <f t="shared" si="49"/>
        <v>0</v>
      </c>
      <c r="E373" s="149" t="s">
        <v>756</v>
      </c>
      <c r="F373" s="150">
        <v>25.12</v>
      </c>
      <c r="G373" s="150">
        <v>0.16</v>
      </c>
      <c r="H373" s="150">
        <v>2.4E-2</v>
      </c>
      <c r="I373" s="151">
        <f t="shared" si="43"/>
        <v>1.44</v>
      </c>
      <c r="J373">
        <f t="shared" si="44"/>
        <v>0.96</v>
      </c>
      <c r="K373">
        <f t="shared" si="45"/>
        <v>0.72</v>
      </c>
      <c r="L373">
        <f t="shared" si="46"/>
        <v>1.08</v>
      </c>
      <c r="M373" s="150"/>
      <c r="U373" s="239"/>
    </row>
    <row r="374" spans="1:21">
      <c r="A374" t="s">
        <v>233</v>
      </c>
      <c r="B374" s="239">
        <f t="shared" si="47"/>
        <v>80</v>
      </c>
      <c r="C374" s="239">
        <f t="shared" si="48"/>
        <v>50</v>
      </c>
      <c r="D374" s="239">
        <f t="shared" si="49"/>
        <v>0</v>
      </c>
      <c r="E374" s="149" t="s">
        <v>758</v>
      </c>
      <c r="F374" s="150">
        <v>31.4</v>
      </c>
      <c r="G374" s="150">
        <v>0.16</v>
      </c>
      <c r="H374" s="150">
        <v>2.4E-2</v>
      </c>
      <c r="I374" s="151">
        <f t="shared" si="43"/>
        <v>1.44</v>
      </c>
      <c r="J374">
        <f t="shared" si="44"/>
        <v>0.96</v>
      </c>
      <c r="K374">
        <f t="shared" si="45"/>
        <v>0.72</v>
      </c>
      <c r="L374">
        <f t="shared" si="46"/>
        <v>1.08</v>
      </c>
      <c r="M374" s="150"/>
      <c r="U374" s="239"/>
    </row>
    <row r="375" spans="1:21">
      <c r="A375" t="s">
        <v>233</v>
      </c>
      <c r="B375" s="239">
        <f t="shared" si="47"/>
        <v>90</v>
      </c>
      <c r="C375" s="239">
        <f t="shared" si="48"/>
        <v>3</v>
      </c>
      <c r="D375" s="239">
        <f t="shared" si="49"/>
        <v>0</v>
      </c>
      <c r="E375" s="149" t="s">
        <v>771</v>
      </c>
      <c r="F375" s="150">
        <v>2.1</v>
      </c>
      <c r="G375" s="150">
        <v>0.18</v>
      </c>
      <c r="H375" s="150">
        <v>2.4E-2</v>
      </c>
      <c r="I375" s="151">
        <f t="shared" si="43"/>
        <v>1.44</v>
      </c>
      <c r="J375">
        <f t="shared" si="44"/>
        <v>0.96</v>
      </c>
      <c r="K375">
        <f t="shared" si="45"/>
        <v>0.72</v>
      </c>
      <c r="L375">
        <f t="shared" si="46"/>
        <v>1.08</v>
      </c>
      <c r="M375" s="150"/>
      <c r="U375" s="239"/>
    </row>
    <row r="376" spans="1:21">
      <c r="A376" t="s">
        <v>233</v>
      </c>
      <c r="B376" s="239">
        <f t="shared" si="47"/>
        <v>90</v>
      </c>
      <c r="C376" s="239">
        <f t="shared" si="48"/>
        <v>4</v>
      </c>
      <c r="D376" s="239">
        <f t="shared" si="49"/>
        <v>0</v>
      </c>
      <c r="E376" s="149" t="s">
        <v>774</v>
      </c>
      <c r="F376" s="150">
        <v>2.82</v>
      </c>
      <c r="G376" s="150">
        <v>0.18</v>
      </c>
      <c r="H376" s="150">
        <v>2.4E-2</v>
      </c>
      <c r="I376" s="151">
        <f t="shared" si="43"/>
        <v>1.44</v>
      </c>
      <c r="J376">
        <f t="shared" si="44"/>
        <v>0.96</v>
      </c>
      <c r="K376">
        <f t="shared" si="45"/>
        <v>0.72</v>
      </c>
      <c r="L376">
        <f t="shared" si="46"/>
        <v>1.08</v>
      </c>
      <c r="M376" s="150"/>
      <c r="U376" s="239"/>
    </row>
    <row r="377" spans="1:21">
      <c r="A377" t="s">
        <v>233</v>
      </c>
      <c r="B377" s="239">
        <f t="shared" si="47"/>
        <v>90</v>
      </c>
      <c r="C377" s="239">
        <f t="shared" si="48"/>
        <v>5</v>
      </c>
      <c r="D377" s="239">
        <f t="shared" si="49"/>
        <v>0</v>
      </c>
      <c r="E377" s="149" t="s">
        <v>776</v>
      </c>
      <c r="F377" s="150">
        <v>3.53</v>
      </c>
      <c r="G377" s="150">
        <v>0.18</v>
      </c>
      <c r="H377" s="150">
        <v>2.4E-2</v>
      </c>
      <c r="I377" s="151">
        <f t="shared" si="43"/>
        <v>1.44</v>
      </c>
      <c r="J377">
        <f t="shared" si="44"/>
        <v>0.96</v>
      </c>
      <c r="K377">
        <f t="shared" si="45"/>
        <v>0.72</v>
      </c>
      <c r="L377">
        <f t="shared" si="46"/>
        <v>1.08</v>
      </c>
      <c r="M377" s="150"/>
      <c r="U377" s="239"/>
    </row>
    <row r="378" spans="1:21">
      <c r="A378" t="s">
        <v>233</v>
      </c>
      <c r="B378" s="239">
        <f t="shared" si="47"/>
        <v>90</v>
      </c>
      <c r="C378" s="239">
        <f t="shared" si="48"/>
        <v>6</v>
      </c>
      <c r="D378" s="239">
        <f t="shared" si="49"/>
        <v>0</v>
      </c>
      <c r="E378" s="149" t="s">
        <v>778</v>
      </c>
      <c r="F378" s="150">
        <v>4.24</v>
      </c>
      <c r="G378" s="150">
        <v>0.18</v>
      </c>
      <c r="H378" s="150">
        <v>2.4E-2</v>
      </c>
      <c r="I378" s="151">
        <f t="shared" si="43"/>
        <v>1.44</v>
      </c>
      <c r="J378">
        <f t="shared" si="44"/>
        <v>0.96</v>
      </c>
      <c r="K378">
        <f t="shared" si="45"/>
        <v>0.72</v>
      </c>
      <c r="L378">
        <f t="shared" si="46"/>
        <v>1.08</v>
      </c>
      <c r="M378" s="150"/>
      <c r="U378" s="239"/>
    </row>
    <row r="379" spans="1:21">
      <c r="A379" t="s">
        <v>233</v>
      </c>
      <c r="B379" s="239">
        <f t="shared" si="47"/>
        <v>90</v>
      </c>
      <c r="C379" s="239">
        <f t="shared" si="48"/>
        <v>7</v>
      </c>
      <c r="D379" s="239">
        <f t="shared" si="49"/>
        <v>0</v>
      </c>
      <c r="E379" s="149" t="s">
        <v>779</v>
      </c>
      <c r="F379" s="150">
        <v>5</v>
      </c>
      <c r="G379" s="150">
        <v>0.18</v>
      </c>
      <c r="H379" s="150">
        <v>2.4E-2</v>
      </c>
      <c r="I379" s="151">
        <f t="shared" si="43"/>
        <v>1.44</v>
      </c>
      <c r="J379">
        <f t="shared" si="44"/>
        <v>0.96</v>
      </c>
      <c r="K379">
        <f t="shared" si="45"/>
        <v>0.72</v>
      </c>
      <c r="L379">
        <f t="shared" si="46"/>
        <v>1.08</v>
      </c>
      <c r="M379" s="150"/>
      <c r="U379" s="239"/>
    </row>
    <row r="380" spans="1:21">
      <c r="A380" t="s">
        <v>233</v>
      </c>
      <c r="B380" s="239">
        <f t="shared" si="47"/>
        <v>90</v>
      </c>
      <c r="C380" s="239">
        <f t="shared" si="48"/>
        <v>8</v>
      </c>
      <c r="D380" s="239">
        <f t="shared" si="49"/>
        <v>0</v>
      </c>
      <c r="E380" s="149" t="s">
        <v>780</v>
      </c>
      <c r="F380" s="150">
        <v>5.65</v>
      </c>
      <c r="G380" s="150">
        <v>0.18</v>
      </c>
      <c r="H380" s="150">
        <v>2.4E-2</v>
      </c>
      <c r="I380" s="151">
        <f t="shared" si="43"/>
        <v>1.44</v>
      </c>
      <c r="J380">
        <f t="shared" si="44"/>
        <v>0.96</v>
      </c>
      <c r="K380">
        <f t="shared" si="45"/>
        <v>0.72</v>
      </c>
      <c r="L380">
        <f t="shared" si="46"/>
        <v>1.08</v>
      </c>
      <c r="M380" s="150"/>
      <c r="U380" s="239"/>
    </row>
    <row r="381" spans="1:21">
      <c r="A381" t="s">
        <v>233</v>
      </c>
      <c r="B381" s="239">
        <f t="shared" si="47"/>
        <v>90</v>
      </c>
      <c r="C381" s="239">
        <f t="shared" si="48"/>
        <v>10</v>
      </c>
      <c r="D381" s="239">
        <f t="shared" si="49"/>
        <v>0</v>
      </c>
      <c r="E381" s="149" t="s">
        <v>762</v>
      </c>
      <c r="F381" s="150">
        <v>7.06</v>
      </c>
      <c r="G381" s="150">
        <v>0.18</v>
      </c>
      <c r="H381" s="150">
        <v>2.4E-2</v>
      </c>
      <c r="I381" s="151">
        <f t="shared" si="43"/>
        <v>1.44</v>
      </c>
      <c r="J381">
        <f t="shared" si="44"/>
        <v>0.96</v>
      </c>
      <c r="K381">
        <f t="shared" si="45"/>
        <v>0.72</v>
      </c>
      <c r="L381">
        <f t="shared" si="46"/>
        <v>1.08</v>
      </c>
      <c r="M381" s="150"/>
      <c r="U381" s="239"/>
    </row>
    <row r="382" spans="1:21">
      <c r="A382" t="s">
        <v>233</v>
      </c>
      <c r="B382" s="239">
        <f t="shared" si="47"/>
        <v>90</v>
      </c>
      <c r="C382" s="239">
        <f t="shared" si="48"/>
        <v>12</v>
      </c>
      <c r="D382" s="239">
        <f t="shared" si="49"/>
        <v>0</v>
      </c>
      <c r="E382" s="149" t="s">
        <v>763</v>
      </c>
      <c r="F382" s="150">
        <v>8.48</v>
      </c>
      <c r="G382" s="150">
        <v>0.18</v>
      </c>
      <c r="H382" s="150">
        <v>2.4E-2</v>
      </c>
      <c r="I382" s="151">
        <f t="shared" si="43"/>
        <v>1.44</v>
      </c>
      <c r="J382">
        <f t="shared" si="44"/>
        <v>0.96</v>
      </c>
      <c r="K382">
        <f t="shared" si="45"/>
        <v>0.72</v>
      </c>
      <c r="L382">
        <f t="shared" si="46"/>
        <v>1.08</v>
      </c>
      <c r="M382" s="150"/>
      <c r="U382" s="239"/>
    </row>
    <row r="383" spans="1:21">
      <c r="A383" t="s">
        <v>233</v>
      </c>
      <c r="B383" s="239">
        <f t="shared" si="47"/>
        <v>90</v>
      </c>
      <c r="C383" s="239">
        <f t="shared" si="48"/>
        <v>14</v>
      </c>
      <c r="D383" s="239">
        <f t="shared" si="49"/>
        <v>0</v>
      </c>
      <c r="E383" s="149" t="s">
        <v>764</v>
      </c>
      <c r="F383" s="150">
        <v>9.89</v>
      </c>
      <c r="G383" s="150">
        <v>0.18</v>
      </c>
      <c r="H383" s="150">
        <v>2.4E-2</v>
      </c>
      <c r="I383" s="151">
        <f t="shared" si="43"/>
        <v>1.44</v>
      </c>
      <c r="J383">
        <f t="shared" si="44"/>
        <v>0.96</v>
      </c>
      <c r="K383">
        <f t="shared" si="45"/>
        <v>0.72</v>
      </c>
      <c r="L383">
        <f t="shared" si="46"/>
        <v>1.08</v>
      </c>
      <c r="M383" s="150"/>
      <c r="U383" s="239"/>
    </row>
    <row r="384" spans="1:21">
      <c r="A384" t="s">
        <v>233</v>
      </c>
      <c r="B384" s="239">
        <f t="shared" si="47"/>
        <v>90</v>
      </c>
      <c r="C384" s="239">
        <f t="shared" si="48"/>
        <v>15</v>
      </c>
      <c r="D384" s="239">
        <f t="shared" si="49"/>
        <v>0</v>
      </c>
      <c r="E384" s="149" t="s">
        <v>765</v>
      </c>
      <c r="F384" s="150">
        <v>10.59</v>
      </c>
      <c r="G384" s="150">
        <v>0.18</v>
      </c>
      <c r="H384" s="150">
        <v>2.4E-2</v>
      </c>
      <c r="I384" s="151">
        <f t="shared" si="43"/>
        <v>1.44</v>
      </c>
      <c r="J384">
        <f t="shared" si="44"/>
        <v>0.96</v>
      </c>
      <c r="K384">
        <f t="shared" si="45"/>
        <v>0.72</v>
      </c>
      <c r="L384">
        <f t="shared" si="46"/>
        <v>1.08</v>
      </c>
      <c r="M384" s="150"/>
      <c r="U384" s="239"/>
    </row>
    <row r="385" spans="1:21">
      <c r="A385" t="s">
        <v>233</v>
      </c>
      <c r="B385" s="239">
        <f t="shared" si="47"/>
        <v>90</v>
      </c>
      <c r="C385" s="239">
        <f t="shared" si="48"/>
        <v>16</v>
      </c>
      <c r="D385" s="239">
        <f t="shared" si="49"/>
        <v>0</v>
      </c>
      <c r="E385" s="149" t="s">
        <v>766</v>
      </c>
      <c r="F385" s="150">
        <v>11.3</v>
      </c>
      <c r="G385" s="150">
        <v>0.18</v>
      </c>
      <c r="H385" s="150">
        <v>2.4E-2</v>
      </c>
      <c r="I385" s="151">
        <f t="shared" ref="I385:I448" si="50">H385*60</f>
        <v>1.44</v>
      </c>
      <c r="J385">
        <f t="shared" ref="J385:J448" si="51">40/60*I385</f>
        <v>0.96</v>
      </c>
      <c r="K385">
        <f t="shared" ref="K385:K448" si="52">(30/60*I385)</f>
        <v>0.72</v>
      </c>
      <c r="L385">
        <f t="shared" ref="L385:L448" si="53">45/60*I385</f>
        <v>1.08</v>
      </c>
      <c r="M385" s="150"/>
      <c r="U385" s="239"/>
    </row>
    <row r="386" spans="1:21">
      <c r="A386" t="s">
        <v>233</v>
      </c>
      <c r="B386" s="239">
        <f t="shared" si="47"/>
        <v>90</v>
      </c>
      <c r="C386" s="239">
        <f t="shared" si="48"/>
        <v>18</v>
      </c>
      <c r="D386" s="239">
        <f t="shared" si="49"/>
        <v>0</v>
      </c>
      <c r="E386" s="149" t="s">
        <v>767</v>
      </c>
      <c r="F386" s="150">
        <v>12.72</v>
      </c>
      <c r="G386" s="150">
        <v>0.18</v>
      </c>
      <c r="H386" s="150">
        <v>2.4E-2</v>
      </c>
      <c r="I386" s="151">
        <f t="shared" si="50"/>
        <v>1.44</v>
      </c>
      <c r="J386">
        <f t="shared" si="51"/>
        <v>0.96</v>
      </c>
      <c r="K386">
        <f t="shared" si="52"/>
        <v>0.72</v>
      </c>
      <c r="L386">
        <f t="shared" si="53"/>
        <v>1.08</v>
      </c>
      <c r="M386" s="150"/>
      <c r="U386" s="239"/>
    </row>
    <row r="387" spans="1:21">
      <c r="A387" t="s">
        <v>233</v>
      </c>
      <c r="B387" s="239">
        <f t="shared" si="47"/>
        <v>90</v>
      </c>
      <c r="C387" s="239">
        <f t="shared" si="48"/>
        <v>20</v>
      </c>
      <c r="D387" s="239">
        <f t="shared" si="49"/>
        <v>0</v>
      </c>
      <c r="E387" s="149" t="s">
        <v>768</v>
      </c>
      <c r="F387" s="150">
        <v>14.13</v>
      </c>
      <c r="G387" s="150">
        <v>0.18</v>
      </c>
      <c r="H387" s="150">
        <v>2.4E-2</v>
      </c>
      <c r="I387" s="151">
        <f t="shared" si="50"/>
        <v>1.44</v>
      </c>
      <c r="J387">
        <f t="shared" si="51"/>
        <v>0.96</v>
      </c>
      <c r="K387">
        <f t="shared" si="52"/>
        <v>0.72</v>
      </c>
      <c r="L387">
        <f t="shared" si="53"/>
        <v>1.08</v>
      </c>
      <c r="M387" s="150"/>
      <c r="U387" s="239"/>
    </row>
    <row r="388" spans="1:21">
      <c r="A388" t="s">
        <v>233</v>
      </c>
      <c r="B388" s="239">
        <f t="shared" si="47"/>
        <v>90</v>
      </c>
      <c r="C388" s="239">
        <f t="shared" si="48"/>
        <v>22</v>
      </c>
      <c r="D388" s="239">
        <f t="shared" si="49"/>
        <v>0</v>
      </c>
      <c r="E388" s="149" t="s">
        <v>769</v>
      </c>
      <c r="F388" s="150">
        <v>15.54</v>
      </c>
      <c r="G388" s="150">
        <v>0.18</v>
      </c>
      <c r="H388" s="150">
        <v>2.4E-2</v>
      </c>
      <c r="I388" s="151">
        <f t="shared" si="50"/>
        <v>1.44</v>
      </c>
      <c r="J388">
        <f t="shared" si="51"/>
        <v>0.96</v>
      </c>
      <c r="K388">
        <f t="shared" si="52"/>
        <v>0.72</v>
      </c>
      <c r="L388">
        <f t="shared" si="53"/>
        <v>1.08</v>
      </c>
      <c r="M388" s="150"/>
      <c r="U388" s="239"/>
    </row>
    <row r="389" spans="1:21">
      <c r="A389" t="s">
        <v>233</v>
      </c>
      <c r="B389" s="239">
        <f t="shared" si="47"/>
        <v>90</v>
      </c>
      <c r="C389" s="239">
        <f t="shared" si="48"/>
        <v>25</v>
      </c>
      <c r="D389" s="239">
        <f t="shared" si="49"/>
        <v>0</v>
      </c>
      <c r="E389" s="149" t="s">
        <v>770</v>
      </c>
      <c r="F389" s="150">
        <v>17.66</v>
      </c>
      <c r="G389" s="150">
        <v>0.18</v>
      </c>
      <c r="H389" s="150">
        <v>2.4E-2</v>
      </c>
      <c r="I389" s="151">
        <f t="shared" si="50"/>
        <v>1.44</v>
      </c>
      <c r="J389">
        <f t="shared" si="51"/>
        <v>0.96</v>
      </c>
      <c r="K389">
        <f t="shared" si="52"/>
        <v>0.72</v>
      </c>
      <c r="L389">
        <f t="shared" si="53"/>
        <v>1.08</v>
      </c>
      <c r="M389" s="150"/>
      <c r="U389" s="239"/>
    </row>
    <row r="390" spans="1:21">
      <c r="A390" t="s">
        <v>233</v>
      </c>
      <c r="B390" s="239">
        <f t="shared" si="47"/>
        <v>90</v>
      </c>
      <c r="C390" s="239">
        <f t="shared" si="48"/>
        <v>30</v>
      </c>
      <c r="D390" s="239">
        <f t="shared" si="49"/>
        <v>0</v>
      </c>
      <c r="E390" s="149" t="s">
        <v>772</v>
      </c>
      <c r="F390" s="150">
        <v>21.2</v>
      </c>
      <c r="G390" s="150">
        <v>0.18</v>
      </c>
      <c r="H390" s="150">
        <v>2.4E-2</v>
      </c>
      <c r="I390" s="151">
        <f t="shared" si="50"/>
        <v>1.44</v>
      </c>
      <c r="J390">
        <f t="shared" si="51"/>
        <v>0.96</v>
      </c>
      <c r="K390">
        <f t="shared" si="52"/>
        <v>0.72</v>
      </c>
      <c r="L390">
        <f t="shared" si="53"/>
        <v>1.08</v>
      </c>
      <c r="M390" s="150"/>
      <c r="U390" s="239"/>
    </row>
    <row r="391" spans="1:21">
      <c r="A391" t="s">
        <v>233</v>
      </c>
      <c r="B391" s="239">
        <f t="shared" si="47"/>
        <v>90</v>
      </c>
      <c r="C391" s="239">
        <f t="shared" si="48"/>
        <v>35</v>
      </c>
      <c r="D391" s="239">
        <f t="shared" si="49"/>
        <v>0</v>
      </c>
      <c r="E391" s="149" t="s">
        <v>773</v>
      </c>
      <c r="F391" s="150">
        <v>24.73</v>
      </c>
      <c r="G391" s="150">
        <v>0.18</v>
      </c>
      <c r="H391" s="150">
        <v>2.4E-2</v>
      </c>
      <c r="I391" s="151">
        <f t="shared" si="50"/>
        <v>1.44</v>
      </c>
      <c r="J391">
        <f t="shared" si="51"/>
        <v>0.96</v>
      </c>
      <c r="K391">
        <f t="shared" si="52"/>
        <v>0.72</v>
      </c>
      <c r="L391">
        <f t="shared" si="53"/>
        <v>1.08</v>
      </c>
      <c r="M391" s="150"/>
      <c r="U391" s="239"/>
    </row>
    <row r="392" spans="1:21">
      <c r="A392" t="s">
        <v>233</v>
      </c>
      <c r="B392" s="239">
        <f t="shared" si="47"/>
        <v>90</v>
      </c>
      <c r="C392" s="239">
        <f t="shared" si="48"/>
        <v>40</v>
      </c>
      <c r="D392" s="239">
        <f t="shared" si="49"/>
        <v>0</v>
      </c>
      <c r="E392" s="149" t="s">
        <v>775</v>
      </c>
      <c r="F392" s="150">
        <v>28.26</v>
      </c>
      <c r="G392" s="150">
        <v>0.18</v>
      </c>
      <c r="H392" s="150">
        <v>2.4E-2</v>
      </c>
      <c r="I392" s="151">
        <f t="shared" si="50"/>
        <v>1.44</v>
      </c>
      <c r="J392">
        <f t="shared" si="51"/>
        <v>0.96</v>
      </c>
      <c r="K392">
        <f t="shared" si="52"/>
        <v>0.72</v>
      </c>
      <c r="L392">
        <f t="shared" si="53"/>
        <v>1.08</v>
      </c>
      <c r="M392" s="150"/>
      <c r="U392" s="239"/>
    </row>
    <row r="393" spans="1:21">
      <c r="A393" t="s">
        <v>233</v>
      </c>
      <c r="B393" s="239">
        <f t="shared" si="47"/>
        <v>90</v>
      </c>
      <c r="C393" s="239">
        <f t="shared" si="48"/>
        <v>50</v>
      </c>
      <c r="D393" s="239">
        <f t="shared" si="49"/>
        <v>0</v>
      </c>
      <c r="E393" s="149" t="s">
        <v>777</v>
      </c>
      <c r="F393" s="150">
        <v>35.32</v>
      </c>
      <c r="G393" s="150">
        <v>0.18</v>
      </c>
      <c r="H393" s="150">
        <v>2.4E-2</v>
      </c>
      <c r="I393" s="151">
        <f t="shared" si="50"/>
        <v>1.44</v>
      </c>
      <c r="J393">
        <f t="shared" si="51"/>
        <v>0.96</v>
      </c>
      <c r="K393">
        <f t="shared" si="52"/>
        <v>0.72</v>
      </c>
      <c r="L393">
        <f t="shared" si="53"/>
        <v>1.08</v>
      </c>
      <c r="M393" s="150"/>
      <c r="U393" s="239"/>
    </row>
    <row r="394" spans="1:21">
      <c r="A394" t="s">
        <v>233</v>
      </c>
      <c r="B394" s="239">
        <f t="shared" si="47"/>
        <v>100</v>
      </c>
      <c r="C394" s="239">
        <f t="shared" si="48"/>
        <v>3</v>
      </c>
      <c r="D394" s="239">
        <f t="shared" si="49"/>
        <v>0</v>
      </c>
      <c r="E394" s="149" t="s">
        <v>457</v>
      </c>
      <c r="F394" s="150">
        <v>2.35</v>
      </c>
      <c r="G394" s="150">
        <v>0.2</v>
      </c>
      <c r="H394" s="150">
        <v>2.4E-2</v>
      </c>
      <c r="I394" s="151">
        <f t="shared" si="50"/>
        <v>1.44</v>
      </c>
      <c r="J394">
        <f t="shared" si="51"/>
        <v>0.96</v>
      </c>
      <c r="K394">
        <f t="shared" si="52"/>
        <v>0.72</v>
      </c>
      <c r="L394">
        <f t="shared" si="53"/>
        <v>1.08</v>
      </c>
      <c r="M394" s="150"/>
      <c r="U394" s="239"/>
    </row>
    <row r="395" spans="1:21">
      <c r="A395" t="s">
        <v>233</v>
      </c>
      <c r="B395" s="239">
        <f t="shared" si="47"/>
        <v>100</v>
      </c>
      <c r="C395" s="239">
        <f t="shared" si="48"/>
        <v>4</v>
      </c>
      <c r="D395" s="239">
        <f t="shared" si="49"/>
        <v>0</v>
      </c>
      <c r="E395" s="149" t="s">
        <v>460</v>
      </c>
      <c r="F395" s="150">
        <v>3.13</v>
      </c>
      <c r="G395" s="150">
        <v>0.2</v>
      </c>
      <c r="H395" s="150">
        <v>2.4E-2</v>
      </c>
      <c r="I395" s="151">
        <f t="shared" si="50"/>
        <v>1.44</v>
      </c>
      <c r="J395">
        <f t="shared" si="51"/>
        <v>0.96</v>
      </c>
      <c r="K395">
        <f t="shared" si="52"/>
        <v>0.72</v>
      </c>
      <c r="L395">
        <f t="shared" si="53"/>
        <v>1.08</v>
      </c>
      <c r="M395" s="150"/>
      <c r="U395" s="239"/>
    </row>
    <row r="396" spans="1:21">
      <c r="A396" t="s">
        <v>233</v>
      </c>
      <c r="B396" s="239">
        <f t="shared" si="47"/>
        <v>100</v>
      </c>
      <c r="C396" s="239">
        <f t="shared" si="48"/>
        <v>5</v>
      </c>
      <c r="D396" s="239">
        <f t="shared" si="49"/>
        <v>0</v>
      </c>
      <c r="E396" s="149" t="s">
        <v>462</v>
      </c>
      <c r="F396" s="150">
        <v>3.92</v>
      </c>
      <c r="G396" s="150">
        <v>0.2</v>
      </c>
      <c r="H396" s="150">
        <v>2.4E-2</v>
      </c>
      <c r="I396" s="151">
        <f t="shared" si="50"/>
        <v>1.44</v>
      </c>
      <c r="J396">
        <f t="shared" si="51"/>
        <v>0.96</v>
      </c>
      <c r="K396">
        <f t="shared" si="52"/>
        <v>0.72</v>
      </c>
      <c r="L396">
        <f t="shared" si="53"/>
        <v>1.08</v>
      </c>
      <c r="M396" s="150"/>
      <c r="U396" s="239"/>
    </row>
    <row r="397" spans="1:21">
      <c r="A397" t="s">
        <v>233</v>
      </c>
      <c r="B397" s="239">
        <f t="shared" si="47"/>
        <v>100</v>
      </c>
      <c r="C397" s="239">
        <f t="shared" si="48"/>
        <v>6</v>
      </c>
      <c r="D397" s="239">
        <f t="shared" si="49"/>
        <v>0</v>
      </c>
      <c r="E397" s="149" t="s">
        <v>464</v>
      </c>
      <c r="F397" s="150">
        <v>4.71</v>
      </c>
      <c r="G397" s="150">
        <v>0.2</v>
      </c>
      <c r="H397" s="150">
        <v>2.4E-2</v>
      </c>
      <c r="I397" s="151">
        <f t="shared" si="50"/>
        <v>1.44</v>
      </c>
      <c r="J397">
        <f t="shared" si="51"/>
        <v>0.96</v>
      </c>
      <c r="K397">
        <f t="shared" si="52"/>
        <v>0.72</v>
      </c>
      <c r="L397">
        <f t="shared" si="53"/>
        <v>1.08</v>
      </c>
      <c r="M397" s="150"/>
      <c r="U397" s="239"/>
    </row>
    <row r="398" spans="1:21">
      <c r="A398" t="s">
        <v>233</v>
      </c>
      <c r="B398" s="239">
        <f t="shared" si="47"/>
        <v>100</v>
      </c>
      <c r="C398" s="239">
        <f t="shared" si="48"/>
        <v>7</v>
      </c>
      <c r="D398" s="239">
        <f t="shared" si="49"/>
        <v>0</v>
      </c>
      <c r="E398" s="149" t="s">
        <v>465</v>
      </c>
      <c r="F398" s="150">
        <v>5.2</v>
      </c>
      <c r="G398" s="150">
        <v>0.2</v>
      </c>
      <c r="H398" s="150">
        <v>2.4E-2</v>
      </c>
      <c r="I398" s="151">
        <f t="shared" si="50"/>
        <v>1.44</v>
      </c>
      <c r="J398">
        <f t="shared" si="51"/>
        <v>0.96</v>
      </c>
      <c r="K398">
        <f t="shared" si="52"/>
        <v>0.72</v>
      </c>
      <c r="L398">
        <f t="shared" si="53"/>
        <v>1.08</v>
      </c>
      <c r="M398" s="150"/>
      <c r="U398" s="239"/>
    </row>
    <row r="399" spans="1:21">
      <c r="A399" t="s">
        <v>233</v>
      </c>
      <c r="B399" s="239">
        <f t="shared" si="47"/>
        <v>100</v>
      </c>
      <c r="C399" s="239">
        <f t="shared" si="48"/>
        <v>8</v>
      </c>
      <c r="D399" s="239">
        <f t="shared" si="49"/>
        <v>0</v>
      </c>
      <c r="E399" s="149" t="s">
        <v>466</v>
      </c>
      <c r="F399" s="150">
        <v>6.28</v>
      </c>
      <c r="G399" s="150">
        <v>0.2</v>
      </c>
      <c r="H399" s="150">
        <v>2.4E-2</v>
      </c>
      <c r="I399" s="151">
        <f t="shared" si="50"/>
        <v>1.44</v>
      </c>
      <c r="J399">
        <f t="shared" si="51"/>
        <v>0.96</v>
      </c>
      <c r="K399">
        <f t="shared" si="52"/>
        <v>0.72</v>
      </c>
      <c r="L399">
        <f t="shared" si="53"/>
        <v>1.08</v>
      </c>
      <c r="M399" s="150"/>
      <c r="U399" s="239"/>
    </row>
    <row r="400" spans="1:21">
      <c r="A400" t="s">
        <v>233</v>
      </c>
      <c r="B400" s="239">
        <f t="shared" si="47"/>
        <v>100</v>
      </c>
      <c r="C400" s="239">
        <f t="shared" si="48"/>
        <v>10</v>
      </c>
      <c r="D400" s="239">
        <f t="shared" si="49"/>
        <v>0</v>
      </c>
      <c r="E400" s="149" t="s">
        <v>448</v>
      </c>
      <c r="F400" s="150">
        <v>7.85</v>
      </c>
      <c r="G400" s="150">
        <v>0.2</v>
      </c>
      <c r="H400" s="150">
        <v>2.4E-2</v>
      </c>
      <c r="I400" s="151">
        <f t="shared" si="50"/>
        <v>1.44</v>
      </c>
      <c r="J400">
        <f t="shared" si="51"/>
        <v>0.96</v>
      </c>
      <c r="K400">
        <f t="shared" si="52"/>
        <v>0.72</v>
      </c>
      <c r="L400">
        <f t="shared" si="53"/>
        <v>1.08</v>
      </c>
      <c r="M400" s="150"/>
      <c r="U400" s="239"/>
    </row>
    <row r="401" spans="1:21">
      <c r="A401" t="s">
        <v>233</v>
      </c>
      <c r="B401" s="239">
        <f t="shared" si="47"/>
        <v>100</v>
      </c>
      <c r="C401" s="239">
        <f t="shared" si="48"/>
        <v>12</v>
      </c>
      <c r="D401" s="239">
        <f t="shared" si="49"/>
        <v>0</v>
      </c>
      <c r="E401" s="149" t="s">
        <v>449</v>
      </c>
      <c r="F401" s="150">
        <v>9.42</v>
      </c>
      <c r="G401" s="150">
        <v>0.2</v>
      </c>
      <c r="H401" s="150">
        <v>2.4E-2</v>
      </c>
      <c r="I401" s="151">
        <f t="shared" si="50"/>
        <v>1.44</v>
      </c>
      <c r="J401">
        <f t="shared" si="51"/>
        <v>0.96</v>
      </c>
      <c r="K401">
        <f t="shared" si="52"/>
        <v>0.72</v>
      </c>
      <c r="L401">
        <f t="shared" si="53"/>
        <v>1.08</v>
      </c>
      <c r="M401" s="150"/>
      <c r="U401" s="239"/>
    </row>
    <row r="402" spans="1:21">
      <c r="A402" t="s">
        <v>233</v>
      </c>
      <c r="B402" s="239">
        <f t="shared" si="47"/>
        <v>100</v>
      </c>
      <c r="C402" s="239">
        <f t="shared" si="48"/>
        <v>14</v>
      </c>
      <c r="D402" s="239">
        <f t="shared" si="49"/>
        <v>0</v>
      </c>
      <c r="E402" s="149" t="s">
        <v>450</v>
      </c>
      <c r="F402" s="150">
        <v>11</v>
      </c>
      <c r="G402" s="150">
        <v>0.2</v>
      </c>
      <c r="H402" s="150">
        <v>2.4E-2</v>
      </c>
      <c r="I402" s="151">
        <f t="shared" si="50"/>
        <v>1.44</v>
      </c>
      <c r="J402">
        <f t="shared" si="51"/>
        <v>0.96</v>
      </c>
      <c r="K402">
        <f t="shared" si="52"/>
        <v>0.72</v>
      </c>
      <c r="L402">
        <f t="shared" si="53"/>
        <v>1.08</v>
      </c>
      <c r="M402" s="150"/>
      <c r="U402" s="239"/>
    </row>
    <row r="403" spans="1:21">
      <c r="A403" t="s">
        <v>233</v>
      </c>
      <c r="B403" s="239">
        <f t="shared" si="47"/>
        <v>100</v>
      </c>
      <c r="C403" s="239">
        <f t="shared" si="48"/>
        <v>15</v>
      </c>
      <c r="D403" s="239">
        <f t="shared" si="49"/>
        <v>0</v>
      </c>
      <c r="E403" s="149" t="s">
        <v>451</v>
      </c>
      <c r="F403" s="150">
        <v>11.78</v>
      </c>
      <c r="G403" s="150">
        <v>0.2</v>
      </c>
      <c r="H403" s="150">
        <v>2.4E-2</v>
      </c>
      <c r="I403" s="151">
        <f t="shared" si="50"/>
        <v>1.44</v>
      </c>
      <c r="J403">
        <f t="shared" si="51"/>
        <v>0.96</v>
      </c>
      <c r="K403">
        <f t="shared" si="52"/>
        <v>0.72</v>
      </c>
      <c r="L403">
        <f t="shared" si="53"/>
        <v>1.08</v>
      </c>
      <c r="M403" s="150"/>
      <c r="U403" s="239"/>
    </row>
    <row r="404" spans="1:21">
      <c r="A404" t="s">
        <v>233</v>
      </c>
      <c r="B404" s="239">
        <f t="shared" si="47"/>
        <v>100</v>
      </c>
      <c r="C404" s="239">
        <f t="shared" si="48"/>
        <v>16</v>
      </c>
      <c r="D404" s="239">
        <f t="shared" si="49"/>
        <v>0</v>
      </c>
      <c r="E404" s="149" t="s">
        <v>452</v>
      </c>
      <c r="F404" s="150">
        <v>12.56</v>
      </c>
      <c r="G404" s="150">
        <v>0.2</v>
      </c>
      <c r="H404" s="150">
        <v>2.4E-2</v>
      </c>
      <c r="I404" s="151">
        <f t="shared" si="50"/>
        <v>1.44</v>
      </c>
      <c r="J404">
        <f t="shared" si="51"/>
        <v>0.96</v>
      </c>
      <c r="K404">
        <f t="shared" si="52"/>
        <v>0.72</v>
      </c>
      <c r="L404">
        <f t="shared" si="53"/>
        <v>1.08</v>
      </c>
      <c r="M404" s="150"/>
      <c r="U404" s="239"/>
    </row>
    <row r="405" spans="1:21">
      <c r="A405" t="s">
        <v>233</v>
      </c>
      <c r="B405" s="239">
        <f t="shared" si="47"/>
        <v>100</v>
      </c>
      <c r="C405" s="239">
        <f t="shared" si="48"/>
        <v>18</v>
      </c>
      <c r="D405" s="239">
        <f t="shared" si="49"/>
        <v>0</v>
      </c>
      <c r="E405" s="149" t="s">
        <v>453</v>
      </c>
      <c r="F405" s="150">
        <v>14.13</v>
      </c>
      <c r="G405" s="150">
        <v>0.2</v>
      </c>
      <c r="H405" s="150">
        <v>2.4E-2</v>
      </c>
      <c r="I405" s="151">
        <f t="shared" si="50"/>
        <v>1.44</v>
      </c>
      <c r="J405">
        <f t="shared" si="51"/>
        <v>0.96</v>
      </c>
      <c r="K405">
        <f t="shared" si="52"/>
        <v>0.72</v>
      </c>
      <c r="L405">
        <f t="shared" si="53"/>
        <v>1.08</v>
      </c>
      <c r="M405" s="150"/>
      <c r="U405" s="239"/>
    </row>
    <row r="406" spans="1:21">
      <c r="A406" t="s">
        <v>233</v>
      </c>
      <c r="B406" s="239">
        <f t="shared" si="47"/>
        <v>100</v>
      </c>
      <c r="C406" s="239">
        <f t="shared" si="48"/>
        <v>20</v>
      </c>
      <c r="D406" s="239">
        <f t="shared" si="49"/>
        <v>0</v>
      </c>
      <c r="E406" s="149" t="s">
        <v>454</v>
      </c>
      <c r="F406" s="150">
        <v>15.7</v>
      </c>
      <c r="G406" s="150">
        <v>0.2</v>
      </c>
      <c r="H406" s="150">
        <v>2.4E-2</v>
      </c>
      <c r="I406" s="151">
        <f t="shared" si="50"/>
        <v>1.44</v>
      </c>
      <c r="J406">
        <f t="shared" si="51"/>
        <v>0.96</v>
      </c>
      <c r="K406">
        <f t="shared" si="52"/>
        <v>0.72</v>
      </c>
      <c r="L406">
        <f t="shared" si="53"/>
        <v>1.08</v>
      </c>
      <c r="M406" s="150"/>
      <c r="U406" s="239"/>
    </row>
    <row r="407" spans="1:21">
      <c r="A407" t="s">
        <v>233</v>
      </c>
      <c r="B407" s="239">
        <f t="shared" si="47"/>
        <v>100</v>
      </c>
      <c r="C407" s="239">
        <f t="shared" si="48"/>
        <v>22</v>
      </c>
      <c r="D407" s="239">
        <f t="shared" si="49"/>
        <v>0</v>
      </c>
      <c r="E407" s="149" t="s">
        <v>455</v>
      </c>
      <c r="F407" s="150">
        <v>17.27</v>
      </c>
      <c r="G407" s="150">
        <v>0.2</v>
      </c>
      <c r="H407" s="150">
        <v>2.4E-2</v>
      </c>
      <c r="I407" s="151">
        <f t="shared" si="50"/>
        <v>1.44</v>
      </c>
      <c r="J407">
        <f t="shared" si="51"/>
        <v>0.96</v>
      </c>
      <c r="K407">
        <f t="shared" si="52"/>
        <v>0.72</v>
      </c>
      <c r="L407">
        <f t="shared" si="53"/>
        <v>1.08</v>
      </c>
      <c r="M407" s="150"/>
      <c r="U407" s="239"/>
    </row>
    <row r="408" spans="1:21">
      <c r="A408" t="s">
        <v>233</v>
      </c>
      <c r="B408" s="239">
        <f t="shared" si="47"/>
        <v>100</v>
      </c>
      <c r="C408" s="239">
        <f t="shared" si="48"/>
        <v>25</v>
      </c>
      <c r="D408" s="239">
        <f t="shared" si="49"/>
        <v>0</v>
      </c>
      <c r="E408" s="149" t="s">
        <v>456</v>
      </c>
      <c r="F408" s="150">
        <v>19.62</v>
      </c>
      <c r="G408" s="150">
        <v>0.2</v>
      </c>
      <c r="H408" s="150">
        <v>2.4E-2</v>
      </c>
      <c r="I408" s="151">
        <f t="shared" si="50"/>
        <v>1.44</v>
      </c>
      <c r="J408">
        <f t="shared" si="51"/>
        <v>0.96</v>
      </c>
      <c r="K408">
        <f t="shared" si="52"/>
        <v>0.72</v>
      </c>
      <c r="L408">
        <f t="shared" si="53"/>
        <v>1.08</v>
      </c>
      <c r="M408" s="150"/>
      <c r="U408" s="239"/>
    </row>
    <row r="409" spans="1:21">
      <c r="A409" t="s">
        <v>233</v>
      </c>
      <c r="B409" s="239">
        <f t="shared" si="47"/>
        <v>100</v>
      </c>
      <c r="C409" s="239">
        <f t="shared" si="48"/>
        <v>30</v>
      </c>
      <c r="D409" s="239">
        <f t="shared" si="49"/>
        <v>0</v>
      </c>
      <c r="E409" s="149" t="s">
        <v>458</v>
      </c>
      <c r="F409" s="150">
        <v>23.55</v>
      </c>
      <c r="G409" s="150">
        <v>0.2</v>
      </c>
      <c r="H409" s="150">
        <v>2.4E-2</v>
      </c>
      <c r="I409" s="151">
        <f t="shared" si="50"/>
        <v>1.44</v>
      </c>
      <c r="J409">
        <f t="shared" si="51"/>
        <v>0.96</v>
      </c>
      <c r="K409">
        <f t="shared" si="52"/>
        <v>0.72</v>
      </c>
      <c r="L409">
        <f t="shared" si="53"/>
        <v>1.08</v>
      </c>
      <c r="M409" s="150"/>
      <c r="U409" s="239"/>
    </row>
    <row r="410" spans="1:21">
      <c r="A410" t="s">
        <v>233</v>
      </c>
      <c r="B410" s="239">
        <f t="shared" si="47"/>
        <v>100</v>
      </c>
      <c r="C410" s="239">
        <f t="shared" si="48"/>
        <v>35</v>
      </c>
      <c r="D410" s="239">
        <f t="shared" si="49"/>
        <v>0</v>
      </c>
      <c r="E410" s="149" t="s">
        <v>459</v>
      </c>
      <c r="F410" s="150">
        <v>27.48</v>
      </c>
      <c r="G410" s="150">
        <v>0.2</v>
      </c>
      <c r="H410" s="150">
        <v>2.8000000000000004E-2</v>
      </c>
      <c r="I410" s="151">
        <f t="shared" si="50"/>
        <v>1.6800000000000002</v>
      </c>
      <c r="J410">
        <f t="shared" si="51"/>
        <v>1.1200000000000001</v>
      </c>
      <c r="K410">
        <f t="shared" si="52"/>
        <v>0.84000000000000008</v>
      </c>
      <c r="L410">
        <f t="shared" si="53"/>
        <v>1.2600000000000002</v>
      </c>
      <c r="M410" s="150"/>
      <c r="U410" s="239"/>
    </row>
    <row r="411" spans="1:21">
      <c r="A411" t="s">
        <v>233</v>
      </c>
      <c r="B411" s="239">
        <f t="shared" si="47"/>
        <v>100</v>
      </c>
      <c r="C411" s="239">
        <f t="shared" si="48"/>
        <v>40</v>
      </c>
      <c r="D411" s="239">
        <f t="shared" si="49"/>
        <v>0</v>
      </c>
      <c r="E411" s="149" t="s">
        <v>461</v>
      </c>
      <c r="F411" s="150">
        <v>31.4</v>
      </c>
      <c r="G411" s="150">
        <v>0.2</v>
      </c>
      <c r="H411" s="150">
        <v>2.8000000000000004E-2</v>
      </c>
      <c r="I411" s="151">
        <f t="shared" si="50"/>
        <v>1.6800000000000002</v>
      </c>
      <c r="J411">
        <f t="shared" si="51"/>
        <v>1.1200000000000001</v>
      </c>
      <c r="K411">
        <f t="shared" si="52"/>
        <v>0.84000000000000008</v>
      </c>
      <c r="L411">
        <f t="shared" si="53"/>
        <v>1.2600000000000002</v>
      </c>
      <c r="M411" s="150"/>
      <c r="U411" s="239"/>
    </row>
    <row r="412" spans="1:21">
      <c r="A412" t="s">
        <v>233</v>
      </c>
      <c r="B412" s="239">
        <f t="shared" si="47"/>
        <v>100</v>
      </c>
      <c r="C412" s="239">
        <f t="shared" si="48"/>
        <v>50</v>
      </c>
      <c r="D412" s="239">
        <f t="shared" si="49"/>
        <v>0</v>
      </c>
      <c r="E412" s="149" t="s">
        <v>463</v>
      </c>
      <c r="F412" s="150">
        <v>39.25</v>
      </c>
      <c r="G412" s="150">
        <v>0.2</v>
      </c>
      <c r="H412" s="150">
        <v>2.8000000000000004E-2</v>
      </c>
      <c r="I412" s="151">
        <f t="shared" si="50"/>
        <v>1.6800000000000002</v>
      </c>
      <c r="J412">
        <f t="shared" si="51"/>
        <v>1.1200000000000001</v>
      </c>
      <c r="K412">
        <f t="shared" si="52"/>
        <v>0.84000000000000008</v>
      </c>
      <c r="L412">
        <f t="shared" si="53"/>
        <v>1.2600000000000002</v>
      </c>
      <c r="M412" s="150"/>
      <c r="U412" s="239"/>
    </row>
    <row r="413" spans="1:21">
      <c r="A413" t="s">
        <v>233</v>
      </c>
      <c r="B413" s="239">
        <f t="shared" si="47"/>
        <v>110</v>
      </c>
      <c r="C413" s="239">
        <f t="shared" si="48"/>
        <v>3</v>
      </c>
      <c r="D413" s="239">
        <f t="shared" si="49"/>
        <v>0</v>
      </c>
      <c r="E413" s="149" t="s">
        <v>476</v>
      </c>
      <c r="F413" s="150">
        <v>2.57</v>
      </c>
      <c r="G413" s="150">
        <v>0.22</v>
      </c>
      <c r="H413" s="150">
        <v>2.8000000000000004E-2</v>
      </c>
      <c r="I413" s="151">
        <f t="shared" si="50"/>
        <v>1.6800000000000002</v>
      </c>
      <c r="J413">
        <f t="shared" si="51"/>
        <v>1.1200000000000001</v>
      </c>
      <c r="K413">
        <f t="shared" si="52"/>
        <v>0.84000000000000008</v>
      </c>
      <c r="L413">
        <f t="shared" si="53"/>
        <v>1.2600000000000002</v>
      </c>
      <c r="M413" s="150"/>
      <c r="U413" s="239"/>
    </row>
    <row r="414" spans="1:21">
      <c r="A414" t="s">
        <v>233</v>
      </c>
      <c r="B414" s="239">
        <f t="shared" si="47"/>
        <v>110</v>
      </c>
      <c r="C414" s="239">
        <f t="shared" si="48"/>
        <v>4</v>
      </c>
      <c r="D414" s="239">
        <f t="shared" si="49"/>
        <v>0</v>
      </c>
      <c r="E414" s="149" t="s">
        <v>479</v>
      </c>
      <c r="F414" s="150">
        <v>3.42</v>
      </c>
      <c r="G414" s="150">
        <v>0.22</v>
      </c>
      <c r="H414" s="150">
        <v>2.8000000000000004E-2</v>
      </c>
      <c r="I414" s="151">
        <f t="shared" si="50"/>
        <v>1.6800000000000002</v>
      </c>
      <c r="J414">
        <f t="shared" si="51"/>
        <v>1.1200000000000001</v>
      </c>
      <c r="K414">
        <f t="shared" si="52"/>
        <v>0.84000000000000008</v>
      </c>
      <c r="L414">
        <f t="shared" si="53"/>
        <v>1.2600000000000002</v>
      </c>
      <c r="M414" s="150"/>
      <c r="U414" s="239"/>
    </row>
    <row r="415" spans="1:21">
      <c r="A415" t="s">
        <v>233</v>
      </c>
      <c r="B415" s="239">
        <f t="shared" si="47"/>
        <v>110</v>
      </c>
      <c r="C415" s="239">
        <f t="shared" si="48"/>
        <v>5</v>
      </c>
      <c r="D415" s="239">
        <f t="shared" si="49"/>
        <v>0</v>
      </c>
      <c r="E415" s="149" t="s">
        <v>481</v>
      </c>
      <c r="F415" s="150">
        <v>4.28</v>
      </c>
      <c r="G415" s="150">
        <v>0.22</v>
      </c>
      <c r="H415" s="150">
        <v>2.8000000000000004E-2</v>
      </c>
      <c r="I415" s="151">
        <f t="shared" si="50"/>
        <v>1.6800000000000002</v>
      </c>
      <c r="J415">
        <f t="shared" si="51"/>
        <v>1.1200000000000001</v>
      </c>
      <c r="K415">
        <f t="shared" si="52"/>
        <v>0.84000000000000008</v>
      </c>
      <c r="L415">
        <f t="shared" si="53"/>
        <v>1.2600000000000002</v>
      </c>
      <c r="M415" s="150"/>
      <c r="U415" s="239"/>
    </row>
    <row r="416" spans="1:21">
      <c r="A416" t="s">
        <v>233</v>
      </c>
      <c r="B416" s="239">
        <f t="shared" si="47"/>
        <v>110</v>
      </c>
      <c r="C416" s="239">
        <f t="shared" si="48"/>
        <v>6</v>
      </c>
      <c r="D416" s="239">
        <f t="shared" si="49"/>
        <v>0</v>
      </c>
      <c r="E416" s="149" t="s">
        <v>483</v>
      </c>
      <c r="F416" s="150">
        <v>5.14</v>
      </c>
      <c r="G416" s="150">
        <v>0.22</v>
      </c>
      <c r="H416" s="150">
        <v>2.8000000000000004E-2</v>
      </c>
      <c r="I416" s="151">
        <f t="shared" si="50"/>
        <v>1.6800000000000002</v>
      </c>
      <c r="J416">
        <f t="shared" si="51"/>
        <v>1.1200000000000001</v>
      </c>
      <c r="K416">
        <f t="shared" si="52"/>
        <v>0.84000000000000008</v>
      </c>
      <c r="L416">
        <f t="shared" si="53"/>
        <v>1.2600000000000002</v>
      </c>
      <c r="M416" s="150"/>
      <c r="U416" s="239"/>
    </row>
    <row r="417" spans="1:21">
      <c r="A417" t="s">
        <v>233</v>
      </c>
      <c r="B417" s="239">
        <f t="shared" si="47"/>
        <v>110</v>
      </c>
      <c r="C417" s="239">
        <f t="shared" si="48"/>
        <v>7</v>
      </c>
      <c r="D417" s="239">
        <f t="shared" si="49"/>
        <v>0</v>
      </c>
      <c r="E417" s="149" t="s">
        <v>484</v>
      </c>
      <c r="F417" s="150">
        <v>5.4</v>
      </c>
      <c r="G417" s="150">
        <v>0.22</v>
      </c>
      <c r="H417" s="150">
        <v>2.8000000000000004E-2</v>
      </c>
      <c r="I417" s="151">
        <f t="shared" si="50"/>
        <v>1.6800000000000002</v>
      </c>
      <c r="J417">
        <f t="shared" si="51"/>
        <v>1.1200000000000001</v>
      </c>
      <c r="K417">
        <f t="shared" si="52"/>
        <v>0.84000000000000008</v>
      </c>
      <c r="L417">
        <f t="shared" si="53"/>
        <v>1.2600000000000002</v>
      </c>
      <c r="M417" s="150"/>
      <c r="U417" s="239"/>
    </row>
    <row r="418" spans="1:21">
      <c r="A418" t="s">
        <v>233</v>
      </c>
      <c r="B418" s="239">
        <f t="shared" si="47"/>
        <v>110</v>
      </c>
      <c r="C418" s="239">
        <f t="shared" si="48"/>
        <v>8</v>
      </c>
      <c r="D418" s="239">
        <f t="shared" si="49"/>
        <v>0</v>
      </c>
      <c r="E418" s="149" t="s">
        <v>485</v>
      </c>
      <c r="F418" s="150">
        <v>6.85</v>
      </c>
      <c r="G418" s="150">
        <v>0.22</v>
      </c>
      <c r="H418" s="150">
        <v>2.8000000000000004E-2</v>
      </c>
      <c r="I418" s="151">
        <f t="shared" si="50"/>
        <v>1.6800000000000002</v>
      </c>
      <c r="J418">
        <f t="shared" si="51"/>
        <v>1.1200000000000001</v>
      </c>
      <c r="K418">
        <f t="shared" si="52"/>
        <v>0.84000000000000008</v>
      </c>
      <c r="L418">
        <f t="shared" si="53"/>
        <v>1.2600000000000002</v>
      </c>
      <c r="M418" s="150"/>
      <c r="U418" s="239"/>
    </row>
    <row r="419" spans="1:21">
      <c r="A419" t="s">
        <v>233</v>
      </c>
      <c r="B419" s="239">
        <f t="shared" si="47"/>
        <v>110</v>
      </c>
      <c r="C419" s="239">
        <f t="shared" si="48"/>
        <v>10</v>
      </c>
      <c r="D419" s="239">
        <f t="shared" si="49"/>
        <v>0</v>
      </c>
      <c r="E419" s="149" t="s">
        <v>467</v>
      </c>
      <c r="F419" s="150">
        <v>8.5500000000000007</v>
      </c>
      <c r="G419" s="150">
        <v>0.22</v>
      </c>
      <c r="H419" s="150">
        <v>2.8000000000000004E-2</v>
      </c>
      <c r="I419" s="151">
        <f t="shared" si="50"/>
        <v>1.6800000000000002</v>
      </c>
      <c r="J419">
        <f t="shared" si="51"/>
        <v>1.1200000000000001</v>
      </c>
      <c r="K419">
        <f t="shared" si="52"/>
        <v>0.84000000000000008</v>
      </c>
      <c r="L419">
        <f t="shared" si="53"/>
        <v>1.2600000000000002</v>
      </c>
      <c r="M419" s="150"/>
      <c r="U419" s="239"/>
    </row>
    <row r="420" spans="1:21">
      <c r="A420" t="s">
        <v>233</v>
      </c>
      <c r="B420" s="239">
        <f t="shared" si="47"/>
        <v>110</v>
      </c>
      <c r="C420" s="239">
        <f t="shared" si="48"/>
        <v>12</v>
      </c>
      <c r="D420" s="239">
        <f t="shared" si="49"/>
        <v>0</v>
      </c>
      <c r="E420" s="149" t="s">
        <v>468</v>
      </c>
      <c r="F420" s="150">
        <v>10.27</v>
      </c>
      <c r="G420" s="150">
        <v>0.22</v>
      </c>
      <c r="H420" s="150">
        <v>2.8000000000000004E-2</v>
      </c>
      <c r="I420" s="151">
        <f t="shared" si="50"/>
        <v>1.6800000000000002</v>
      </c>
      <c r="J420">
        <f t="shared" si="51"/>
        <v>1.1200000000000001</v>
      </c>
      <c r="K420">
        <f t="shared" si="52"/>
        <v>0.84000000000000008</v>
      </c>
      <c r="L420">
        <f t="shared" si="53"/>
        <v>1.2600000000000002</v>
      </c>
      <c r="M420" s="150"/>
      <c r="U420" s="239"/>
    </row>
    <row r="421" spans="1:21">
      <c r="A421" t="s">
        <v>233</v>
      </c>
      <c r="B421" s="239">
        <f t="shared" si="47"/>
        <v>110</v>
      </c>
      <c r="C421" s="239">
        <f t="shared" si="48"/>
        <v>14</v>
      </c>
      <c r="D421" s="239">
        <f t="shared" si="49"/>
        <v>0</v>
      </c>
      <c r="E421" s="149" t="s">
        <v>469</v>
      </c>
      <c r="F421" s="150">
        <v>11.98</v>
      </c>
      <c r="G421" s="150">
        <v>0.22</v>
      </c>
      <c r="H421" s="150">
        <v>2.8000000000000004E-2</v>
      </c>
      <c r="I421" s="151">
        <f t="shared" si="50"/>
        <v>1.6800000000000002</v>
      </c>
      <c r="J421">
        <f t="shared" si="51"/>
        <v>1.1200000000000001</v>
      </c>
      <c r="K421">
        <f t="shared" si="52"/>
        <v>0.84000000000000008</v>
      </c>
      <c r="L421">
        <f t="shared" si="53"/>
        <v>1.2600000000000002</v>
      </c>
      <c r="M421" s="150"/>
      <c r="U421" s="239"/>
    </row>
    <row r="422" spans="1:21">
      <c r="A422" t="s">
        <v>233</v>
      </c>
      <c r="B422" s="239">
        <f t="shared" si="47"/>
        <v>110</v>
      </c>
      <c r="C422" s="239">
        <f t="shared" si="48"/>
        <v>15</v>
      </c>
      <c r="D422" s="239">
        <f t="shared" si="49"/>
        <v>0</v>
      </c>
      <c r="E422" s="149" t="s">
        <v>470</v>
      </c>
      <c r="F422" s="150">
        <v>12.84</v>
      </c>
      <c r="G422" s="150">
        <v>0.22</v>
      </c>
      <c r="H422" s="150">
        <v>2.8000000000000004E-2</v>
      </c>
      <c r="I422" s="151">
        <f t="shared" si="50"/>
        <v>1.6800000000000002</v>
      </c>
      <c r="J422">
        <f t="shared" si="51"/>
        <v>1.1200000000000001</v>
      </c>
      <c r="K422">
        <f t="shared" si="52"/>
        <v>0.84000000000000008</v>
      </c>
      <c r="L422">
        <f t="shared" si="53"/>
        <v>1.2600000000000002</v>
      </c>
      <c r="M422" s="150"/>
      <c r="U422" s="239"/>
    </row>
    <row r="423" spans="1:21">
      <c r="A423" t="s">
        <v>233</v>
      </c>
      <c r="B423" s="239">
        <f t="shared" si="47"/>
        <v>110</v>
      </c>
      <c r="C423" s="239">
        <f t="shared" si="48"/>
        <v>16</v>
      </c>
      <c r="D423" s="239">
        <f t="shared" si="49"/>
        <v>0</v>
      </c>
      <c r="E423" s="149" t="s">
        <v>471</v>
      </c>
      <c r="F423" s="150">
        <v>13.7</v>
      </c>
      <c r="G423" s="150">
        <v>0.22</v>
      </c>
      <c r="H423" s="150">
        <v>2.8000000000000004E-2</v>
      </c>
      <c r="I423" s="151">
        <f t="shared" si="50"/>
        <v>1.6800000000000002</v>
      </c>
      <c r="J423">
        <f t="shared" si="51"/>
        <v>1.1200000000000001</v>
      </c>
      <c r="K423">
        <f t="shared" si="52"/>
        <v>0.84000000000000008</v>
      </c>
      <c r="L423">
        <f t="shared" si="53"/>
        <v>1.2600000000000002</v>
      </c>
      <c r="M423" s="150"/>
      <c r="U423" s="239"/>
    </row>
    <row r="424" spans="1:21">
      <c r="A424" t="s">
        <v>233</v>
      </c>
      <c r="B424" s="239">
        <f t="shared" si="47"/>
        <v>110</v>
      </c>
      <c r="C424" s="239">
        <f t="shared" si="48"/>
        <v>18</v>
      </c>
      <c r="D424" s="239">
        <f t="shared" si="49"/>
        <v>0</v>
      </c>
      <c r="E424" s="149" t="s">
        <v>472</v>
      </c>
      <c r="F424" s="150">
        <v>15.4</v>
      </c>
      <c r="G424" s="150">
        <v>0.22</v>
      </c>
      <c r="H424" s="150">
        <v>2.8000000000000004E-2</v>
      </c>
      <c r="I424" s="151">
        <f t="shared" si="50"/>
        <v>1.6800000000000002</v>
      </c>
      <c r="J424">
        <f t="shared" si="51"/>
        <v>1.1200000000000001</v>
      </c>
      <c r="K424">
        <f t="shared" si="52"/>
        <v>0.84000000000000008</v>
      </c>
      <c r="L424">
        <f t="shared" si="53"/>
        <v>1.2600000000000002</v>
      </c>
      <c r="M424" s="150"/>
      <c r="U424" s="239"/>
    </row>
    <row r="425" spans="1:21">
      <c r="A425" t="s">
        <v>233</v>
      </c>
      <c r="B425" s="239">
        <f t="shared" si="47"/>
        <v>110</v>
      </c>
      <c r="C425" s="239">
        <f t="shared" si="48"/>
        <v>20</v>
      </c>
      <c r="D425" s="239">
        <f t="shared" si="49"/>
        <v>0</v>
      </c>
      <c r="E425" s="149" t="s">
        <v>473</v>
      </c>
      <c r="F425" s="150">
        <v>17.12</v>
      </c>
      <c r="G425" s="150">
        <v>0.22</v>
      </c>
      <c r="H425" s="150">
        <v>2.8000000000000004E-2</v>
      </c>
      <c r="I425" s="151">
        <f t="shared" si="50"/>
        <v>1.6800000000000002</v>
      </c>
      <c r="J425">
        <f t="shared" si="51"/>
        <v>1.1200000000000001</v>
      </c>
      <c r="K425">
        <f t="shared" si="52"/>
        <v>0.84000000000000008</v>
      </c>
      <c r="L425">
        <f t="shared" si="53"/>
        <v>1.2600000000000002</v>
      </c>
      <c r="M425" s="150"/>
      <c r="U425" s="239"/>
    </row>
    <row r="426" spans="1:21">
      <c r="A426" t="s">
        <v>233</v>
      </c>
      <c r="B426" s="239">
        <f t="shared" si="47"/>
        <v>110</v>
      </c>
      <c r="C426" s="239">
        <f t="shared" si="48"/>
        <v>22</v>
      </c>
      <c r="D426" s="239">
        <f t="shared" si="49"/>
        <v>0</v>
      </c>
      <c r="E426" s="149" t="s">
        <v>474</v>
      </c>
      <c r="F426" s="150">
        <v>18.84</v>
      </c>
      <c r="G426" s="150">
        <v>0.22</v>
      </c>
      <c r="H426" s="150">
        <v>2.8000000000000004E-2</v>
      </c>
      <c r="I426" s="151">
        <f t="shared" si="50"/>
        <v>1.6800000000000002</v>
      </c>
      <c r="J426">
        <f t="shared" si="51"/>
        <v>1.1200000000000001</v>
      </c>
      <c r="K426">
        <f t="shared" si="52"/>
        <v>0.84000000000000008</v>
      </c>
      <c r="L426">
        <f t="shared" si="53"/>
        <v>1.2600000000000002</v>
      </c>
      <c r="M426" s="150"/>
      <c r="U426" s="239"/>
    </row>
    <row r="427" spans="1:21">
      <c r="A427" t="s">
        <v>233</v>
      </c>
      <c r="B427" s="239">
        <f t="shared" si="47"/>
        <v>110</v>
      </c>
      <c r="C427" s="239">
        <f t="shared" si="48"/>
        <v>25</v>
      </c>
      <c r="D427" s="239">
        <f t="shared" si="49"/>
        <v>0</v>
      </c>
      <c r="E427" s="149" t="s">
        <v>475</v>
      </c>
      <c r="F427" s="150">
        <v>21.4</v>
      </c>
      <c r="G427" s="150">
        <v>0.22</v>
      </c>
      <c r="H427" s="150">
        <v>2.8000000000000004E-2</v>
      </c>
      <c r="I427" s="151">
        <f t="shared" si="50"/>
        <v>1.6800000000000002</v>
      </c>
      <c r="J427">
        <f t="shared" si="51"/>
        <v>1.1200000000000001</v>
      </c>
      <c r="K427">
        <f t="shared" si="52"/>
        <v>0.84000000000000008</v>
      </c>
      <c r="L427">
        <f t="shared" si="53"/>
        <v>1.2600000000000002</v>
      </c>
      <c r="M427" s="150"/>
      <c r="U427" s="239"/>
    </row>
    <row r="428" spans="1:21">
      <c r="A428" t="s">
        <v>233</v>
      </c>
      <c r="B428" s="239">
        <f t="shared" si="47"/>
        <v>110</v>
      </c>
      <c r="C428" s="239">
        <f t="shared" si="48"/>
        <v>30</v>
      </c>
      <c r="D428" s="239">
        <f t="shared" si="49"/>
        <v>0</v>
      </c>
      <c r="E428" s="149" t="s">
        <v>477</v>
      </c>
      <c r="F428" s="150">
        <v>25.67</v>
      </c>
      <c r="G428" s="150">
        <v>0.22</v>
      </c>
      <c r="H428" s="150">
        <v>2.8000000000000004E-2</v>
      </c>
      <c r="I428" s="151">
        <f t="shared" si="50"/>
        <v>1.6800000000000002</v>
      </c>
      <c r="J428">
        <f t="shared" si="51"/>
        <v>1.1200000000000001</v>
      </c>
      <c r="K428">
        <f t="shared" si="52"/>
        <v>0.84000000000000008</v>
      </c>
      <c r="L428">
        <f t="shared" si="53"/>
        <v>1.2600000000000002</v>
      </c>
      <c r="M428" s="150"/>
      <c r="U428" s="239"/>
    </row>
    <row r="429" spans="1:21">
      <c r="A429" t="s">
        <v>233</v>
      </c>
      <c r="B429" s="239">
        <f t="shared" si="47"/>
        <v>110</v>
      </c>
      <c r="C429" s="239">
        <f t="shared" si="48"/>
        <v>35</v>
      </c>
      <c r="D429" s="239">
        <f t="shared" si="49"/>
        <v>0</v>
      </c>
      <c r="E429" s="149" t="s">
        <v>478</v>
      </c>
      <c r="F429" s="150">
        <v>29.95</v>
      </c>
      <c r="G429" s="150">
        <v>0.22</v>
      </c>
      <c r="H429" s="150">
        <v>2.8000000000000004E-2</v>
      </c>
      <c r="I429" s="151">
        <f t="shared" si="50"/>
        <v>1.6800000000000002</v>
      </c>
      <c r="J429">
        <f t="shared" si="51"/>
        <v>1.1200000000000001</v>
      </c>
      <c r="K429">
        <f t="shared" si="52"/>
        <v>0.84000000000000008</v>
      </c>
      <c r="L429">
        <f t="shared" si="53"/>
        <v>1.2600000000000002</v>
      </c>
      <c r="M429" s="150"/>
      <c r="U429" s="239"/>
    </row>
    <row r="430" spans="1:21">
      <c r="A430" t="s">
        <v>233</v>
      </c>
      <c r="B430" s="239">
        <f t="shared" si="47"/>
        <v>110</v>
      </c>
      <c r="C430" s="239">
        <f t="shared" si="48"/>
        <v>40</v>
      </c>
      <c r="D430" s="239">
        <f t="shared" si="49"/>
        <v>0</v>
      </c>
      <c r="E430" s="149" t="s">
        <v>480</v>
      </c>
      <c r="F430" s="150">
        <v>34.229999999999997</v>
      </c>
      <c r="G430" s="150">
        <v>0.22</v>
      </c>
      <c r="H430" s="150">
        <v>2.8000000000000004E-2</v>
      </c>
      <c r="I430" s="151">
        <f t="shared" si="50"/>
        <v>1.6800000000000002</v>
      </c>
      <c r="J430">
        <f t="shared" si="51"/>
        <v>1.1200000000000001</v>
      </c>
      <c r="K430">
        <f t="shared" si="52"/>
        <v>0.84000000000000008</v>
      </c>
      <c r="L430">
        <f t="shared" si="53"/>
        <v>1.2600000000000002</v>
      </c>
      <c r="M430" s="150"/>
      <c r="U430" s="239"/>
    </row>
    <row r="431" spans="1:21">
      <c r="A431" t="s">
        <v>233</v>
      </c>
      <c r="B431" s="239">
        <f t="shared" si="47"/>
        <v>110</v>
      </c>
      <c r="C431" s="239">
        <f t="shared" si="48"/>
        <v>50</v>
      </c>
      <c r="D431" s="239">
        <f t="shared" si="49"/>
        <v>0</v>
      </c>
      <c r="E431" s="149" t="s">
        <v>482</v>
      </c>
      <c r="F431" s="150">
        <v>42.8</v>
      </c>
      <c r="G431" s="150">
        <v>0.22</v>
      </c>
      <c r="H431" s="150">
        <v>2.8000000000000004E-2</v>
      </c>
      <c r="I431" s="151">
        <f t="shared" si="50"/>
        <v>1.6800000000000002</v>
      </c>
      <c r="J431">
        <f t="shared" si="51"/>
        <v>1.1200000000000001</v>
      </c>
      <c r="K431">
        <f t="shared" si="52"/>
        <v>0.84000000000000008</v>
      </c>
      <c r="L431">
        <f t="shared" si="53"/>
        <v>1.2600000000000002</v>
      </c>
      <c r="M431" s="150"/>
      <c r="U431" s="239"/>
    </row>
    <row r="432" spans="1:21">
      <c r="A432" t="s">
        <v>233</v>
      </c>
      <c r="B432" s="239">
        <f t="shared" ref="B432:B495" si="54">SPLITME($E432,0,"*","Plat")</f>
        <v>120</v>
      </c>
      <c r="C432" s="239">
        <f t="shared" ref="C432:C495" si="55">SPLITME($E432,1,"*","Plat")</f>
        <v>3</v>
      </c>
      <c r="D432" s="239">
        <f t="shared" ref="D432:D495" si="56">SPLITME($E432,2,"*","Plat")</f>
        <v>0</v>
      </c>
      <c r="E432" s="149" t="s">
        <v>499</v>
      </c>
      <c r="F432" s="150">
        <v>2.8</v>
      </c>
      <c r="G432" s="150">
        <v>0.24</v>
      </c>
      <c r="H432" s="150">
        <v>3.2000000000000001E-2</v>
      </c>
      <c r="I432" s="151">
        <f t="shared" si="50"/>
        <v>1.92</v>
      </c>
      <c r="J432">
        <f t="shared" si="51"/>
        <v>1.2799999999999998</v>
      </c>
      <c r="K432">
        <f t="shared" si="52"/>
        <v>0.96</v>
      </c>
      <c r="L432">
        <f t="shared" si="53"/>
        <v>1.44</v>
      </c>
      <c r="M432" s="150"/>
      <c r="U432" s="239"/>
    </row>
    <row r="433" spans="1:21">
      <c r="A433" t="s">
        <v>233</v>
      </c>
      <c r="B433" s="239">
        <f t="shared" si="54"/>
        <v>120</v>
      </c>
      <c r="C433" s="239">
        <f t="shared" si="55"/>
        <v>4</v>
      </c>
      <c r="D433" s="239">
        <f t="shared" si="56"/>
        <v>0</v>
      </c>
      <c r="E433" s="149" t="s">
        <v>502</v>
      </c>
      <c r="F433" s="150">
        <v>3.72</v>
      </c>
      <c r="G433" s="150">
        <v>0.24</v>
      </c>
      <c r="H433" s="150">
        <v>3.2000000000000001E-2</v>
      </c>
      <c r="I433" s="151">
        <f t="shared" si="50"/>
        <v>1.92</v>
      </c>
      <c r="J433">
        <f t="shared" si="51"/>
        <v>1.2799999999999998</v>
      </c>
      <c r="K433">
        <f t="shared" si="52"/>
        <v>0.96</v>
      </c>
      <c r="L433">
        <f t="shared" si="53"/>
        <v>1.44</v>
      </c>
      <c r="M433" s="150"/>
      <c r="U433" s="239"/>
    </row>
    <row r="434" spans="1:21">
      <c r="A434" t="s">
        <v>233</v>
      </c>
      <c r="B434" s="239">
        <f t="shared" si="54"/>
        <v>120</v>
      </c>
      <c r="C434" s="239">
        <f t="shared" si="55"/>
        <v>5</v>
      </c>
      <c r="D434" s="239">
        <f t="shared" si="56"/>
        <v>0</v>
      </c>
      <c r="E434" s="149" t="s">
        <v>504</v>
      </c>
      <c r="F434" s="150">
        <v>4.66</v>
      </c>
      <c r="G434" s="150">
        <v>0.24</v>
      </c>
      <c r="H434" s="150">
        <v>3.2000000000000001E-2</v>
      </c>
      <c r="I434" s="151">
        <f t="shared" si="50"/>
        <v>1.92</v>
      </c>
      <c r="J434">
        <f t="shared" si="51"/>
        <v>1.2799999999999998</v>
      </c>
      <c r="K434">
        <f t="shared" si="52"/>
        <v>0.96</v>
      </c>
      <c r="L434">
        <f t="shared" si="53"/>
        <v>1.44</v>
      </c>
      <c r="M434" s="150"/>
      <c r="U434" s="239"/>
    </row>
    <row r="435" spans="1:21">
      <c r="A435" t="s">
        <v>233</v>
      </c>
      <c r="B435" s="239">
        <f t="shared" si="54"/>
        <v>120</v>
      </c>
      <c r="C435" s="239">
        <f t="shared" si="55"/>
        <v>6</v>
      </c>
      <c r="D435" s="239">
        <f t="shared" si="56"/>
        <v>0</v>
      </c>
      <c r="E435" s="149" t="s">
        <v>506</v>
      </c>
      <c r="F435" s="150">
        <v>5.6</v>
      </c>
      <c r="G435" s="150">
        <v>0.24</v>
      </c>
      <c r="H435" s="150">
        <v>3.2000000000000001E-2</v>
      </c>
      <c r="I435" s="151">
        <f t="shared" si="50"/>
        <v>1.92</v>
      </c>
      <c r="J435">
        <f t="shared" si="51"/>
        <v>1.2799999999999998</v>
      </c>
      <c r="K435">
        <f t="shared" si="52"/>
        <v>0.96</v>
      </c>
      <c r="L435">
        <f t="shared" si="53"/>
        <v>1.44</v>
      </c>
      <c r="M435" s="150"/>
      <c r="U435" s="239"/>
    </row>
    <row r="436" spans="1:21">
      <c r="A436" t="s">
        <v>233</v>
      </c>
      <c r="B436" s="239">
        <f t="shared" si="54"/>
        <v>120</v>
      </c>
      <c r="C436" s="239">
        <f t="shared" si="55"/>
        <v>7</v>
      </c>
      <c r="D436" s="239">
        <f t="shared" si="56"/>
        <v>0</v>
      </c>
      <c r="E436" s="149" t="s">
        <v>507</v>
      </c>
      <c r="F436" s="150">
        <v>6</v>
      </c>
      <c r="G436" s="150">
        <v>0.24</v>
      </c>
      <c r="H436" s="150">
        <v>3.2000000000000001E-2</v>
      </c>
      <c r="I436" s="151">
        <f t="shared" si="50"/>
        <v>1.92</v>
      </c>
      <c r="J436">
        <f t="shared" si="51"/>
        <v>1.2799999999999998</v>
      </c>
      <c r="K436">
        <f t="shared" si="52"/>
        <v>0.96</v>
      </c>
      <c r="L436">
        <f t="shared" si="53"/>
        <v>1.44</v>
      </c>
      <c r="M436" s="150"/>
      <c r="U436" s="239"/>
    </row>
    <row r="437" spans="1:21">
      <c r="A437" t="s">
        <v>233</v>
      </c>
      <c r="B437" s="239">
        <f t="shared" si="54"/>
        <v>120</v>
      </c>
      <c r="C437" s="239">
        <f t="shared" si="55"/>
        <v>8</v>
      </c>
      <c r="D437" s="239">
        <f t="shared" si="56"/>
        <v>0</v>
      </c>
      <c r="E437" s="149" t="s">
        <v>508</v>
      </c>
      <c r="F437" s="150">
        <v>7.47</v>
      </c>
      <c r="G437" s="150">
        <v>0.24</v>
      </c>
      <c r="H437" s="150">
        <v>3.2000000000000001E-2</v>
      </c>
      <c r="I437" s="151">
        <f t="shared" si="50"/>
        <v>1.92</v>
      </c>
      <c r="J437">
        <f t="shared" si="51"/>
        <v>1.2799999999999998</v>
      </c>
      <c r="K437">
        <f t="shared" si="52"/>
        <v>0.96</v>
      </c>
      <c r="L437">
        <f t="shared" si="53"/>
        <v>1.44</v>
      </c>
      <c r="M437" s="150"/>
      <c r="U437" s="239"/>
    </row>
    <row r="438" spans="1:21">
      <c r="A438" t="s">
        <v>233</v>
      </c>
      <c r="B438" s="239">
        <f t="shared" si="54"/>
        <v>120</v>
      </c>
      <c r="C438" s="239">
        <f t="shared" si="55"/>
        <v>10</v>
      </c>
      <c r="D438" s="239">
        <f t="shared" si="56"/>
        <v>0</v>
      </c>
      <c r="E438" s="149" t="s">
        <v>490</v>
      </c>
      <c r="F438" s="150">
        <v>9.33</v>
      </c>
      <c r="G438" s="150">
        <v>0.24</v>
      </c>
      <c r="H438" s="150">
        <v>3.2000000000000001E-2</v>
      </c>
      <c r="I438" s="151">
        <f t="shared" si="50"/>
        <v>1.92</v>
      </c>
      <c r="J438">
        <f t="shared" si="51"/>
        <v>1.2799999999999998</v>
      </c>
      <c r="K438">
        <f t="shared" si="52"/>
        <v>0.96</v>
      </c>
      <c r="L438">
        <f t="shared" si="53"/>
        <v>1.44</v>
      </c>
      <c r="M438" s="150"/>
      <c r="U438" s="239"/>
    </row>
    <row r="439" spans="1:21">
      <c r="A439" t="s">
        <v>233</v>
      </c>
      <c r="B439" s="239">
        <f t="shared" si="54"/>
        <v>120</v>
      </c>
      <c r="C439" s="239">
        <f t="shared" si="55"/>
        <v>12</v>
      </c>
      <c r="D439" s="239">
        <f t="shared" si="56"/>
        <v>0</v>
      </c>
      <c r="E439" s="149" t="s">
        <v>491</v>
      </c>
      <c r="F439" s="150">
        <v>11.2</v>
      </c>
      <c r="G439" s="150">
        <v>0.24</v>
      </c>
      <c r="H439" s="150">
        <v>3.2000000000000001E-2</v>
      </c>
      <c r="I439" s="151">
        <f t="shared" si="50"/>
        <v>1.92</v>
      </c>
      <c r="J439">
        <f t="shared" si="51"/>
        <v>1.2799999999999998</v>
      </c>
      <c r="K439">
        <f t="shared" si="52"/>
        <v>0.96</v>
      </c>
      <c r="L439">
        <f t="shared" si="53"/>
        <v>1.44</v>
      </c>
      <c r="M439" s="150"/>
      <c r="U439" s="239"/>
    </row>
    <row r="440" spans="1:21">
      <c r="A440" t="s">
        <v>233</v>
      </c>
      <c r="B440" s="239">
        <f t="shared" si="54"/>
        <v>120</v>
      </c>
      <c r="C440" s="239">
        <f t="shared" si="55"/>
        <v>14</v>
      </c>
      <c r="D440" s="239">
        <f t="shared" si="56"/>
        <v>0</v>
      </c>
      <c r="E440" s="149" t="s">
        <v>492</v>
      </c>
      <c r="F440" s="150">
        <v>13.07</v>
      </c>
      <c r="G440" s="150">
        <v>0.24</v>
      </c>
      <c r="H440" s="150">
        <v>3.2000000000000001E-2</v>
      </c>
      <c r="I440" s="151">
        <f t="shared" si="50"/>
        <v>1.92</v>
      </c>
      <c r="J440">
        <f t="shared" si="51"/>
        <v>1.2799999999999998</v>
      </c>
      <c r="K440">
        <f t="shared" si="52"/>
        <v>0.96</v>
      </c>
      <c r="L440">
        <f t="shared" si="53"/>
        <v>1.44</v>
      </c>
      <c r="M440" s="150"/>
      <c r="U440" s="239"/>
    </row>
    <row r="441" spans="1:21">
      <c r="A441" t="s">
        <v>233</v>
      </c>
      <c r="B441" s="239">
        <f t="shared" si="54"/>
        <v>120</v>
      </c>
      <c r="C441" s="239">
        <f t="shared" si="55"/>
        <v>15</v>
      </c>
      <c r="D441" s="239">
        <f t="shared" si="56"/>
        <v>0</v>
      </c>
      <c r="E441" s="149" t="s">
        <v>493</v>
      </c>
      <c r="F441" s="150">
        <v>14</v>
      </c>
      <c r="G441" s="150">
        <v>0.24</v>
      </c>
      <c r="H441" s="150">
        <v>3.2000000000000001E-2</v>
      </c>
      <c r="I441" s="151">
        <f t="shared" si="50"/>
        <v>1.92</v>
      </c>
      <c r="J441">
        <f t="shared" si="51"/>
        <v>1.2799999999999998</v>
      </c>
      <c r="K441">
        <f t="shared" si="52"/>
        <v>0.96</v>
      </c>
      <c r="L441">
        <f t="shared" si="53"/>
        <v>1.44</v>
      </c>
      <c r="M441" s="150"/>
      <c r="U441" s="239"/>
    </row>
    <row r="442" spans="1:21">
      <c r="A442" t="s">
        <v>233</v>
      </c>
      <c r="B442" s="239">
        <f t="shared" si="54"/>
        <v>120</v>
      </c>
      <c r="C442" s="239">
        <f t="shared" si="55"/>
        <v>16</v>
      </c>
      <c r="D442" s="239">
        <f t="shared" si="56"/>
        <v>0</v>
      </c>
      <c r="E442" s="149" t="s">
        <v>494</v>
      </c>
      <c r="F442" s="150">
        <v>14.94</v>
      </c>
      <c r="G442" s="150">
        <v>0.24</v>
      </c>
      <c r="H442" s="150">
        <v>3.2000000000000001E-2</v>
      </c>
      <c r="I442" s="151">
        <f t="shared" si="50"/>
        <v>1.92</v>
      </c>
      <c r="J442">
        <f t="shared" si="51"/>
        <v>1.2799999999999998</v>
      </c>
      <c r="K442">
        <f t="shared" si="52"/>
        <v>0.96</v>
      </c>
      <c r="L442">
        <f t="shared" si="53"/>
        <v>1.44</v>
      </c>
      <c r="M442" s="150"/>
      <c r="U442" s="239"/>
    </row>
    <row r="443" spans="1:21">
      <c r="A443" t="s">
        <v>233</v>
      </c>
      <c r="B443" s="239">
        <f t="shared" si="54"/>
        <v>120</v>
      </c>
      <c r="C443" s="239">
        <f t="shared" si="55"/>
        <v>18</v>
      </c>
      <c r="D443" s="239">
        <f t="shared" si="56"/>
        <v>0</v>
      </c>
      <c r="E443" s="149" t="s">
        <v>495</v>
      </c>
      <c r="F443" s="150">
        <v>16.8</v>
      </c>
      <c r="G443" s="150">
        <v>0.24</v>
      </c>
      <c r="H443" s="150">
        <v>3.2000000000000001E-2</v>
      </c>
      <c r="I443" s="151">
        <f t="shared" si="50"/>
        <v>1.92</v>
      </c>
      <c r="J443">
        <f t="shared" si="51"/>
        <v>1.2799999999999998</v>
      </c>
      <c r="K443">
        <f t="shared" si="52"/>
        <v>0.96</v>
      </c>
      <c r="L443">
        <f t="shared" si="53"/>
        <v>1.44</v>
      </c>
      <c r="M443" s="150"/>
      <c r="U443" s="239"/>
    </row>
    <row r="444" spans="1:21">
      <c r="A444" t="s">
        <v>233</v>
      </c>
      <c r="B444" s="239">
        <f t="shared" si="54"/>
        <v>120</v>
      </c>
      <c r="C444" s="239">
        <f t="shared" si="55"/>
        <v>20</v>
      </c>
      <c r="D444" s="239">
        <f t="shared" si="56"/>
        <v>0</v>
      </c>
      <c r="E444" s="149" t="s">
        <v>496</v>
      </c>
      <c r="F444" s="150">
        <v>18.670000000000002</v>
      </c>
      <c r="G444" s="150">
        <v>0.24</v>
      </c>
      <c r="H444" s="150">
        <v>3.2000000000000001E-2</v>
      </c>
      <c r="I444" s="151">
        <f t="shared" si="50"/>
        <v>1.92</v>
      </c>
      <c r="J444">
        <f t="shared" si="51"/>
        <v>1.2799999999999998</v>
      </c>
      <c r="K444">
        <f t="shared" si="52"/>
        <v>0.96</v>
      </c>
      <c r="L444">
        <f t="shared" si="53"/>
        <v>1.44</v>
      </c>
      <c r="M444" s="150"/>
      <c r="U444" s="239"/>
    </row>
    <row r="445" spans="1:21">
      <c r="A445" t="s">
        <v>233</v>
      </c>
      <c r="B445" s="239">
        <f t="shared" si="54"/>
        <v>120</v>
      </c>
      <c r="C445" s="239">
        <f t="shared" si="55"/>
        <v>22</v>
      </c>
      <c r="D445" s="239">
        <f t="shared" si="56"/>
        <v>0</v>
      </c>
      <c r="E445" s="149" t="s">
        <v>497</v>
      </c>
      <c r="F445" s="150">
        <v>20.54</v>
      </c>
      <c r="G445" s="150">
        <v>0.24</v>
      </c>
      <c r="H445" s="150">
        <v>3.2000000000000001E-2</v>
      </c>
      <c r="I445" s="151">
        <f t="shared" si="50"/>
        <v>1.92</v>
      </c>
      <c r="J445">
        <f t="shared" si="51"/>
        <v>1.2799999999999998</v>
      </c>
      <c r="K445">
        <f t="shared" si="52"/>
        <v>0.96</v>
      </c>
      <c r="L445">
        <f t="shared" si="53"/>
        <v>1.44</v>
      </c>
      <c r="M445" s="150"/>
      <c r="U445" s="239"/>
    </row>
    <row r="446" spans="1:21">
      <c r="A446" t="s">
        <v>233</v>
      </c>
      <c r="B446" s="239">
        <f t="shared" si="54"/>
        <v>120</v>
      </c>
      <c r="C446" s="239">
        <f t="shared" si="55"/>
        <v>25</v>
      </c>
      <c r="D446" s="239">
        <f t="shared" si="56"/>
        <v>0</v>
      </c>
      <c r="E446" s="149" t="s">
        <v>498</v>
      </c>
      <c r="F446" s="150">
        <v>23.35</v>
      </c>
      <c r="G446" s="150">
        <v>0.24</v>
      </c>
      <c r="H446" s="150">
        <v>3.2000000000000001E-2</v>
      </c>
      <c r="I446" s="151">
        <f t="shared" si="50"/>
        <v>1.92</v>
      </c>
      <c r="J446">
        <f t="shared" si="51"/>
        <v>1.2799999999999998</v>
      </c>
      <c r="K446">
        <f t="shared" si="52"/>
        <v>0.96</v>
      </c>
      <c r="L446">
        <f t="shared" si="53"/>
        <v>1.44</v>
      </c>
      <c r="M446" s="150"/>
      <c r="U446" s="239"/>
    </row>
    <row r="447" spans="1:21">
      <c r="A447" t="s">
        <v>233</v>
      </c>
      <c r="B447" s="239">
        <f t="shared" si="54"/>
        <v>120</v>
      </c>
      <c r="C447" s="239">
        <f t="shared" si="55"/>
        <v>30</v>
      </c>
      <c r="D447" s="239">
        <f t="shared" si="56"/>
        <v>0</v>
      </c>
      <c r="E447" s="149" t="s">
        <v>500</v>
      </c>
      <c r="F447" s="150">
        <v>28</v>
      </c>
      <c r="G447" s="150">
        <v>0.24</v>
      </c>
      <c r="H447" s="150">
        <v>3.2000000000000001E-2</v>
      </c>
      <c r="I447" s="151">
        <f t="shared" si="50"/>
        <v>1.92</v>
      </c>
      <c r="J447">
        <f t="shared" si="51"/>
        <v>1.2799999999999998</v>
      </c>
      <c r="K447">
        <f t="shared" si="52"/>
        <v>0.96</v>
      </c>
      <c r="L447">
        <f t="shared" si="53"/>
        <v>1.44</v>
      </c>
      <c r="M447" s="150"/>
      <c r="U447" s="239"/>
    </row>
    <row r="448" spans="1:21">
      <c r="A448" t="s">
        <v>233</v>
      </c>
      <c r="B448" s="239">
        <f t="shared" si="54"/>
        <v>120</v>
      </c>
      <c r="C448" s="239">
        <f t="shared" si="55"/>
        <v>35</v>
      </c>
      <c r="D448" s="239">
        <f t="shared" si="56"/>
        <v>0</v>
      </c>
      <c r="E448" s="149" t="s">
        <v>501</v>
      </c>
      <c r="F448" s="150">
        <v>32.68</v>
      </c>
      <c r="G448" s="150">
        <v>0.24</v>
      </c>
      <c r="H448" s="150">
        <v>3.2000000000000001E-2</v>
      </c>
      <c r="I448" s="151">
        <f t="shared" si="50"/>
        <v>1.92</v>
      </c>
      <c r="J448">
        <f t="shared" si="51"/>
        <v>1.2799999999999998</v>
      </c>
      <c r="K448">
        <f t="shared" si="52"/>
        <v>0.96</v>
      </c>
      <c r="L448">
        <f t="shared" si="53"/>
        <v>1.44</v>
      </c>
      <c r="M448" s="150"/>
      <c r="U448" s="239"/>
    </row>
    <row r="449" spans="1:21">
      <c r="A449" t="s">
        <v>233</v>
      </c>
      <c r="B449" s="239">
        <f t="shared" si="54"/>
        <v>120</v>
      </c>
      <c r="C449" s="239">
        <f t="shared" si="55"/>
        <v>40</v>
      </c>
      <c r="D449" s="239">
        <f t="shared" si="56"/>
        <v>0</v>
      </c>
      <c r="E449" s="149" t="s">
        <v>503</v>
      </c>
      <c r="F449" s="150">
        <v>37.35</v>
      </c>
      <c r="G449" s="150">
        <v>0.24</v>
      </c>
      <c r="H449" s="150">
        <v>3.2000000000000001E-2</v>
      </c>
      <c r="I449" s="151">
        <f t="shared" ref="I449:I512" si="57">H449*60</f>
        <v>1.92</v>
      </c>
      <c r="J449">
        <f t="shared" ref="J449:J512" si="58">40/60*I449</f>
        <v>1.2799999999999998</v>
      </c>
      <c r="K449">
        <f t="shared" ref="K449:K512" si="59">(30/60*I449)</f>
        <v>0.96</v>
      </c>
      <c r="L449">
        <f t="shared" ref="L449:L512" si="60">45/60*I449</f>
        <v>1.44</v>
      </c>
      <c r="M449" s="150"/>
      <c r="U449" s="239"/>
    </row>
    <row r="450" spans="1:21">
      <c r="A450" t="s">
        <v>233</v>
      </c>
      <c r="B450" s="239">
        <f t="shared" si="54"/>
        <v>120</v>
      </c>
      <c r="C450" s="239">
        <f t="shared" si="55"/>
        <v>50</v>
      </c>
      <c r="D450" s="239">
        <f t="shared" si="56"/>
        <v>0</v>
      </c>
      <c r="E450" s="149" t="s">
        <v>505</v>
      </c>
      <c r="F450" s="150">
        <v>46.7</v>
      </c>
      <c r="G450" s="150">
        <v>0.24</v>
      </c>
      <c r="H450" s="150">
        <v>3.2000000000000001E-2</v>
      </c>
      <c r="I450" s="151">
        <f t="shared" si="57"/>
        <v>1.92</v>
      </c>
      <c r="J450">
        <f t="shared" si="58"/>
        <v>1.2799999999999998</v>
      </c>
      <c r="K450">
        <f t="shared" si="59"/>
        <v>0.96</v>
      </c>
      <c r="L450">
        <f t="shared" si="60"/>
        <v>1.44</v>
      </c>
      <c r="M450" s="150"/>
      <c r="U450" s="239"/>
    </row>
    <row r="451" spans="1:21">
      <c r="A451" t="s">
        <v>233</v>
      </c>
      <c r="B451" s="239">
        <f t="shared" si="54"/>
        <v>130</v>
      </c>
      <c r="C451" s="239">
        <f t="shared" si="55"/>
        <v>3</v>
      </c>
      <c r="D451" s="239">
        <f t="shared" si="56"/>
        <v>0</v>
      </c>
      <c r="E451" s="149" t="s">
        <v>518</v>
      </c>
      <c r="F451" s="150">
        <v>3.04</v>
      </c>
      <c r="G451" s="150">
        <v>0.26</v>
      </c>
      <c r="H451" s="150">
        <v>3.5999999999999997E-2</v>
      </c>
      <c r="I451" s="151">
        <f t="shared" si="57"/>
        <v>2.1599999999999997</v>
      </c>
      <c r="J451">
        <f t="shared" si="58"/>
        <v>1.4399999999999997</v>
      </c>
      <c r="K451">
        <f t="shared" si="59"/>
        <v>1.0799999999999998</v>
      </c>
      <c r="L451">
        <f t="shared" si="60"/>
        <v>1.6199999999999997</v>
      </c>
      <c r="M451" s="150"/>
      <c r="U451" s="239"/>
    </row>
    <row r="452" spans="1:21">
      <c r="A452" t="s">
        <v>233</v>
      </c>
      <c r="B452" s="239">
        <f t="shared" si="54"/>
        <v>130</v>
      </c>
      <c r="C452" s="239">
        <f t="shared" si="55"/>
        <v>4</v>
      </c>
      <c r="D452" s="239">
        <f t="shared" si="56"/>
        <v>0</v>
      </c>
      <c r="E452" s="149" t="s">
        <v>521</v>
      </c>
      <c r="F452" s="150">
        <v>4.07</v>
      </c>
      <c r="G452" s="150">
        <v>0.26</v>
      </c>
      <c r="H452" s="150">
        <v>3.5999999999999997E-2</v>
      </c>
      <c r="I452" s="151">
        <f t="shared" si="57"/>
        <v>2.1599999999999997</v>
      </c>
      <c r="J452">
        <f t="shared" si="58"/>
        <v>1.4399999999999997</v>
      </c>
      <c r="K452">
        <f t="shared" si="59"/>
        <v>1.0799999999999998</v>
      </c>
      <c r="L452">
        <f t="shared" si="60"/>
        <v>1.6199999999999997</v>
      </c>
      <c r="M452" s="150"/>
      <c r="U452" s="239"/>
    </row>
    <row r="453" spans="1:21">
      <c r="A453" t="s">
        <v>233</v>
      </c>
      <c r="B453" s="239">
        <f t="shared" si="54"/>
        <v>130</v>
      </c>
      <c r="C453" s="239">
        <f t="shared" si="55"/>
        <v>5</v>
      </c>
      <c r="D453" s="239">
        <f t="shared" si="56"/>
        <v>0</v>
      </c>
      <c r="E453" s="149" t="s">
        <v>523</v>
      </c>
      <c r="F453" s="150">
        <v>5.0999999999999996</v>
      </c>
      <c r="G453" s="150">
        <v>0.26</v>
      </c>
      <c r="H453" s="150">
        <v>3.5999999999999997E-2</v>
      </c>
      <c r="I453" s="151">
        <f t="shared" si="57"/>
        <v>2.1599999999999997</v>
      </c>
      <c r="J453">
        <f t="shared" si="58"/>
        <v>1.4399999999999997</v>
      </c>
      <c r="K453">
        <f t="shared" si="59"/>
        <v>1.0799999999999998</v>
      </c>
      <c r="L453">
        <f t="shared" si="60"/>
        <v>1.6199999999999997</v>
      </c>
      <c r="M453" s="150"/>
      <c r="U453" s="239"/>
    </row>
    <row r="454" spans="1:21">
      <c r="A454" t="s">
        <v>233</v>
      </c>
      <c r="B454" s="239">
        <f t="shared" si="54"/>
        <v>130</v>
      </c>
      <c r="C454" s="239">
        <f t="shared" si="55"/>
        <v>6</v>
      </c>
      <c r="D454" s="239">
        <f t="shared" si="56"/>
        <v>0</v>
      </c>
      <c r="E454" s="149" t="s">
        <v>525</v>
      </c>
      <c r="F454" s="150">
        <v>6.13</v>
      </c>
      <c r="G454" s="150">
        <v>0.26</v>
      </c>
      <c r="H454" s="150">
        <v>3.5999999999999997E-2</v>
      </c>
      <c r="I454" s="151">
        <f t="shared" si="57"/>
        <v>2.1599999999999997</v>
      </c>
      <c r="J454">
        <f t="shared" si="58"/>
        <v>1.4399999999999997</v>
      </c>
      <c r="K454">
        <f t="shared" si="59"/>
        <v>1.0799999999999998</v>
      </c>
      <c r="L454">
        <f t="shared" si="60"/>
        <v>1.6199999999999997</v>
      </c>
      <c r="M454" s="150"/>
      <c r="U454" s="239"/>
    </row>
    <row r="455" spans="1:21">
      <c r="A455" t="s">
        <v>233</v>
      </c>
      <c r="B455" s="239">
        <f t="shared" si="54"/>
        <v>130</v>
      </c>
      <c r="C455" s="239">
        <f t="shared" si="55"/>
        <v>7</v>
      </c>
      <c r="D455" s="239">
        <f t="shared" si="56"/>
        <v>0</v>
      </c>
      <c r="E455" s="149" t="s">
        <v>526</v>
      </c>
      <c r="F455" s="150">
        <v>6.5</v>
      </c>
      <c r="G455" s="150">
        <v>0.26</v>
      </c>
      <c r="H455" s="150">
        <v>3.5999999999999997E-2</v>
      </c>
      <c r="I455" s="151">
        <f t="shared" si="57"/>
        <v>2.1599999999999997</v>
      </c>
      <c r="J455">
        <f t="shared" si="58"/>
        <v>1.4399999999999997</v>
      </c>
      <c r="K455">
        <f t="shared" si="59"/>
        <v>1.0799999999999998</v>
      </c>
      <c r="L455">
        <f t="shared" si="60"/>
        <v>1.6199999999999997</v>
      </c>
      <c r="M455" s="150"/>
      <c r="U455" s="239"/>
    </row>
    <row r="456" spans="1:21">
      <c r="A456" t="s">
        <v>233</v>
      </c>
      <c r="B456" s="239">
        <f t="shared" si="54"/>
        <v>130</v>
      </c>
      <c r="C456" s="239">
        <f t="shared" si="55"/>
        <v>8</v>
      </c>
      <c r="D456" s="239">
        <f t="shared" si="56"/>
        <v>0</v>
      </c>
      <c r="E456" s="149" t="s">
        <v>527</v>
      </c>
      <c r="F456" s="150">
        <v>8.17</v>
      </c>
      <c r="G456" s="150">
        <v>0.26</v>
      </c>
      <c r="H456" s="150">
        <v>3.5999999999999997E-2</v>
      </c>
      <c r="I456" s="151">
        <f t="shared" si="57"/>
        <v>2.1599999999999997</v>
      </c>
      <c r="J456">
        <f t="shared" si="58"/>
        <v>1.4399999999999997</v>
      </c>
      <c r="K456">
        <f t="shared" si="59"/>
        <v>1.0799999999999998</v>
      </c>
      <c r="L456">
        <f t="shared" si="60"/>
        <v>1.6199999999999997</v>
      </c>
      <c r="M456" s="150"/>
      <c r="U456" s="239"/>
    </row>
    <row r="457" spans="1:21">
      <c r="A457" t="s">
        <v>233</v>
      </c>
      <c r="B457" s="239">
        <f t="shared" si="54"/>
        <v>130</v>
      </c>
      <c r="C457" s="239">
        <f t="shared" si="55"/>
        <v>10</v>
      </c>
      <c r="D457" s="239">
        <f t="shared" si="56"/>
        <v>0</v>
      </c>
      <c r="E457" s="149" t="s">
        <v>509</v>
      </c>
      <c r="F457" s="150">
        <v>10.210000000000001</v>
      </c>
      <c r="G457" s="150">
        <v>0.26</v>
      </c>
      <c r="H457" s="150">
        <v>3.5999999999999997E-2</v>
      </c>
      <c r="I457" s="151">
        <f t="shared" si="57"/>
        <v>2.1599999999999997</v>
      </c>
      <c r="J457">
        <f t="shared" si="58"/>
        <v>1.4399999999999997</v>
      </c>
      <c r="K457">
        <f t="shared" si="59"/>
        <v>1.0799999999999998</v>
      </c>
      <c r="L457">
        <f t="shared" si="60"/>
        <v>1.6199999999999997</v>
      </c>
      <c r="M457" s="150"/>
      <c r="U457" s="239"/>
    </row>
    <row r="458" spans="1:21">
      <c r="A458" t="s">
        <v>233</v>
      </c>
      <c r="B458" s="239">
        <f t="shared" si="54"/>
        <v>130</v>
      </c>
      <c r="C458" s="239">
        <f t="shared" si="55"/>
        <v>12</v>
      </c>
      <c r="D458" s="239">
        <f t="shared" si="56"/>
        <v>0</v>
      </c>
      <c r="E458" s="149" t="s">
        <v>510</v>
      </c>
      <c r="F458" s="150">
        <v>12.24</v>
      </c>
      <c r="G458" s="150">
        <v>0.26</v>
      </c>
      <c r="H458" s="150">
        <v>3.5999999999999997E-2</v>
      </c>
      <c r="I458" s="151">
        <f t="shared" si="57"/>
        <v>2.1599999999999997</v>
      </c>
      <c r="J458">
        <f t="shared" si="58"/>
        <v>1.4399999999999997</v>
      </c>
      <c r="K458">
        <f t="shared" si="59"/>
        <v>1.0799999999999998</v>
      </c>
      <c r="L458">
        <f t="shared" si="60"/>
        <v>1.6199999999999997</v>
      </c>
      <c r="M458" s="150"/>
      <c r="U458" s="239"/>
    </row>
    <row r="459" spans="1:21">
      <c r="A459" t="s">
        <v>233</v>
      </c>
      <c r="B459" s="239">
        <f t="shared" si="54"/>
        <v>130</v>
      </c>
      <c r="C459" s="239">
        <f t="shared" si="55"/>
        <v>14</v>
      </c>
      <c r="D459" s="239">
        <f t="shared" si="56"/>
        <v>0</v>
      </c>
      <c r="E459" s="149" t="s">
        <v>511</v>
      </c>
      <c r="F459" s="150">
        <v>14.28</v>
      </c>
      <c r="G459" s="150">
        <v>0.26</v>
      </c>
      <c r="H459" s="150">
        <v>3.5999999999999997E-2</v>
      </c>
      <c r="I459" s="151">
        <f t="shared" si="57"/>
        <v>2.1599999999999997</v>
      </c>
      <c r="J459">
        <f t="shared" si="58"/>
        <v>1.4399999999999997</v>
      </c>
      <c r="K459">
        <f t="shared" si="59"/>
        <v>1.0799999999999998</v>
      </c>
      <c r="L459">
        <f t="shared" si="60"/>
        <v>1.6199999999999997</v>
      </c>
      <c r="M459" s="150"/>
      <c r="U459" s="239"/>
    </row>
    <row r="460" spans="1:21">
      <c r="A460" t="s">
        <v>233</v>
      </c>
      <c r="B460" s="239">
        <f t="shared" si="54"/>
        <v>130</v>
      </c>
      <c r="C460" s="239">
        <f t="shared" si="55"/>
        <v>15</v>
      </c>
      <c r="D460" s="239">
        <f t="shared" si="56"/>
        <v>0</v>
      </c>
      <c r="E460" s="149" t="s">
        <v>512</v>
      </c>
      <c r="F460" s="150">
        <v>15.31</v>
      </c>
      <c r="G460" s="150">
        <v>0.26</v>
      </c>
      <c r="H460" s="150">
        <v>3.5999999999999997E-2</v>
      </c>
      <c r="I460" s="151">
        <f t="shared" si="57"/>
        <v>2.1599999999999997</v>
      </c>
      <c r="J460">
        <f t="shared" si="58"/>
        <v>1.4399999999999997</v>
      </c>
      <c r="K460">
        <f t="shared" si="59"/>
        <v>1.0799999999999998</v>
      </c>
      <c r="L460">
        <f t="shared" si="60"/>
        <v>1.6199999999999997</v>
      </c>
      <c r="M460" s="150"/>
      <c r="U460" s="239"/>
    </row>
    <row r="461" spans="1:21">
      <c r="A461" t="s">
        <v>233</v>
      </c>
      <c r="B461" s="239">
        <f t="shared" si="54"/>
        <v>130</v>
      </c>
      <c r="C461" s="239">
        <f t="shared" si="55"/>
        <v>16</v>
      </c>
      <c r="D461" s="239">
        <f t="shared" si="56"/>
        <v>0</v>
      </c>
      <c r="E461" s="149" t="s">
        <v>513</v>
      </c>
      <c r="F461" s="150">
        <v>16.329999999999998</v>
      </c>
      <c r="G461" s="150">
        <v>0.26</v>
      </c>
      <c r="H461" s="150">
        <v>3.5999999999999997E-2</v>
      </c>
      <c r="I461" s="151">
        <f t="shared" si="57"/>
        <v>2.1599999999999997</v>
      </c>
      <c r="J461">
        <f t="shared" si="58"/>
        <v>1.4399999999999997</v>
      </c>
      <c r="K461">
        <f t="shared" si="59"/>
        <v>1.0799999999999998</v>
      </c>
      <c r="L461">
        <f t="shared" si="60"/>
        <v>1.6199999999999997</v>
      </c>
      <c r="M461" s="150"/>
      <c r="U461" s="239"/>
    </row>
    <row r="462" spans="1:21">
      <c r="A462" t="s">
        <v>233</v>
      </c>
      <c r="B462" s="239">
        <f t="shared" si="54"/>
        <v>130</v>
      </c>
      <c r="C462" s="239">
        <f t="shared" si="55"/>
        <v>18</v>
      </c>
      <c r="D462" s="239">
        <f t="shared" si="56"/>
        <v>0</v>
      </c>
      <c r="E462" s="149" t="s">
        <v>514</v>
      </c>
      <c r="F462" s="150">
        <v>18</v>
      </c>
      <c r="G462" s="150">
        <v>0.26</v>
      </c>
      <c r="H462" s="150">
        <v>3.5999999999999997E-2</v>
      </c>
      <c r="I462" s="151">
        <f t="shared" si="57"/>
        <v>2.1599999999999997</v>
      </c>
      <c r="J462">
        <f t="shared" si="58"/>
        <v>1.4399999999999997</v>
      </c>
      <c r="K462">
        <f t="shared" si="59"/>
        <v>1.0799999999999998</v>
      </c>
      <c r="L462">
        <f t="shared" si="60"/>
        <v>1.6199999999999997</v>
      </c>
      <c r="M462" s="150"/>
      <c r="U462" s="239"/>
    </row>
    <row r="463" spans="1:21">
      <c r="A463" t="s">
        <v>233</v>
      </c>
      <c r="B463" s="239">
        <f t="shared" si="54"/>
        <v>130</v>
      </c>
      <c r="C463" s="239">
        <f t="shared" si="55"/>
        <v>20</v>
      </c>
      <c r="D463" s="239">
        <f t="shared" si="56"/>
        <v>0</v>
      </c>
      <c r="E463" s="149" t="s">
        <v>515</v>
      </c>
      <c r="F463" s="150">
        <v>20.41</v>
      </c>
      <c r="G463" s="150">
        <v>0.26</v>
      </c>
      <c r="H463" s="150">
        <v>3.5999999999999997E-2</v>
      </c>
      <c r="I463" s="151">
        <f t="shared" si="57"/>
        <v>2.1599999999999997</v>
      </c>
      <c r="J463">
        <f t="shared" si="58"/>
        <v>1.4399999999999997</v>
      </c>
      <c r="K463">
        <f t="shared" si="59"/>
        <v>1.0799999999999998</v>
      </c>
      <c r="L463">
        <f t="shared" si="60"/>
        <v>1.6199999999999997</v>
      </c>
      <c r="M463" s="150"/>
      <c r="U463" s="239"/>
    </row>
    <row r="464" spans="1:21">
      <c r="A464" t="s">
        <v>233</v>
      </c>
      <c r="B464" s="239">
        <f t="shared" si="54"/>
        <v>130</v>
      </c>
      <c r="C464" s="239">
        <f t="shared" si="55"/>
        <v>22</v>
      </c>
      <c r="D464" s="239">
        <f t="shared" si="56"/>
        <v>0</v>
      </c>
      <c r="E464" s="149" t="s">
        <v>516</v>
      </c>
      <c r="F464" s="150">
        <v>23</v>
      </c>
      <c r="G464" s="150">
        <v>0.26</v>
      </c>
      <c r="H464" s="150">
        <v>3.5999999999999997E-2</v>
      </c>
      <c r="I464" s="151">
        <f t="shared" si="57"/>
        <v>2.1599999999999997</v>
      </c>
      <c r="J464">
        <f t="shared" si="58"/>
        <v>1.4399999999999997</v>
      </c>
      <c r="K464">
        <f t="shared" si="59"/>
        <v>1.0799999999999998</v>
      </c>
      <c r="L464">
        <f t="shared" si="60"/>
        <v>1.6199999999999997</v>
      </c>
      <c r="M464" s="150"/>
      <c r="U464" s="239"/>
    </row>
    <row r="465" spans="1:21">
      <c r="A465" t="s">
        <v>233</v>
      </c>
      <c r="B465" s="239">
        <f t="shared" si="54"/>
        <v>130</v>
      </c>
      <c r="C465" s="239">
        <f t="shared" si="55"/>
        <v>25</v>
      </c>
      <c r="D465" s="239">
        <f t="shared" si="56"/>
        <v>0</v>
      </c>
      <c r="E465" s="149" t="s">
        <v>517</v>
      </c>
      <c r="F465" s="150">
        <v>25.52</v>
      </c>
      <c r="G465" s="150">
        <v>0.26</v>
      </c>
      <c r="H465" s="150">
        <v>3.5999999999999997E-2</v>
      </c>
      <c r="I465" s="151">
        <f t="shared" si="57"/>
        <v>2.1599999999999997</v>
      </c>
      <c r="J465">
        <f t="shared" si="58"/>
        <v>1.4399999999999997</v>
      </c>
      <c r="K465">
        <f t="shared" si="59"/>
        <v>1.0799999999999998</v>
      </c>
      <c r="L465">
        <f t="shared" si="60"/>
        <v>1.6199999999999997</v>
      </c>
      <c r="M465" s="150"/>
      <c r="U465" s="239"/>
    </row>
    <row r="466" spans="1:21">
      <c r="A466" t="s">
        <v>233</v>
      </c>
      <c r="B466" s="239">
        <f t="shared" si="54"/>
        <v>130</v>
      </c>
      <c r="C466" s="239">
        <f t="shared" si="55"/>
        <v>30</v>
      </c>
      <c r="D466" s="239">
        <f t="shared" si="56"/>
        <v>0</v>
      </c>
      <c r="E466" s="149" t="s">
        <v>519</v>
      </c>
      <c r="F466" s="150">
        <v>30.61</v>
      </c>
      <c r="G466" s="150">
        <v>0.26</v>
      </c>
      <c r="H466" s="150">
        <v>3.5999999999999997E-2</v>
      </c>
      <c r="I466" s="151">
        <f t="shared" si="57"/>
        <v>2.1599999999999997</v>
      </c>
      <c r="J466">
        <f t="shared" si="58"/>
        <v>1.4399999999999997</v>
      </c>
      <c r="K466">
        <f t="shared" si="59"/>
        <v>1.0799999999999998</v>
      </c>
      <c r="L466">
        <f t="shared" si="60"/>
        <v>1.6199999999999997</v>
      </c>
      <c r="M466" s="150"/>
      <c r="U466" s="239"/>
    </row>
    <row r="467" spans="1:21">
      <c r="A467" t="s">
        <v>233</v>
      </c>
      <c r="B467" s="239">
        <f t="shared" si="54"/>
        <v>130</v>
      </c>
      <c r="C467" s="239">
        <f t="shared" si="55"/>
        <v>35</v>
      </c>
      <c r="D467" s="239">
        <f t="shared" si="56"/>
        <v>0</v>
      </c>
      <c r="E467" s="149" t="s">
        <v>520</v>
      </c>
      <c r="F467" s="150">
        <v>35.71</v>
      </c>
      <c r="G467" s="150">
        <v>0.26</v>
      </c>
      <c r="H467" s="150">
        <v>3.5999999999999997E-2</v>
      </c>
      <c r="I467" s="151">
        <f t="shared" si="57"/>
        <v>2.1599999999999997</v>
      </c>
      <c r="J467">
        <f t="shared" si="58"/>
        <v>1.4399999999999997</v>
      </c>
      <c r="K467">
        <f t="shared" si="59"/>
        <v>1.0799999999999998</v>
      </c>
      <c r="L467">
        <f t="shared" si="60"/>
        <v>1.6199999999999997</v>
      </c>
      <c r="M467" s="150"/>
      <c r="U467" s="239"/>
    </row>
    <row r="468" spans="1:21">
      <c r="A468" t="s">
        <v>233</v>
      </c>
      <c r="B468" s="239">
        <f t="shared" si="54"/>
        <v>130</v>
      </c>
      <c r="C468" s="239">
        <f t="shared" si="55"/>
        <v>40</v>
      </c>
      <c r="D468" s="239">
        <f t="shared" si="56"/>
        <v>0</v>
      </c>
      <c r="E468" s="149" t="s">
        <v>522</v>
      </c>
      <c r="F468" s="150">
        <v>40.840000000000003</v>
      </c>
      <c r="G468" s="150">
        <v>0.26</v>
      </c>
      <c r="H468" s="150">
        <v>3.5999999999999997E-2</v>
      </c>
      <c r="I468" s="151">
        <f t="shared" si="57"/>
        <v>2.1599999999999997</v>
      </c>
      <c r="J468">
        <f t="shared" si="58"/>
        <v>1.4399999999999997</v>
      </c>
      <c r="K468">
        <f t="shared" si="59"/>
        <v>1.0799999999999998</v>
      </c>
      <c r="L468">
        <f t="shared" si="60"/>
        <v>1.6199999999999997</v>
      </c>
      <c r="M468" s="150"/>
      <c r="U468" s="239"/>
    </row>
    <row r="469" spans="1:21">
      <c r="A469" t="s">
        <v>233</v>
      </c>
      <c r="B469" s="239">
        <f t="shared" si="54"/>
        <v>130</v>
      </c>
      <c r="C469" s="239">
        <f t="shared" si="55"/>
        <v>50</v>
      </c>
      <c r="D469" s="239">
        <f t="shared" si="56"/>
        <v>0</v>
      </c>
      <c r="E469" s="149" t="s">
        <v>524</v>
      </c>
      <c r="F469" s="150">
        <v>51.07</v>
      </c>
      <c r="G469" s="150">
        <v>0.26</v>
      </c>
      <c r="H469" s="150">
        <v>3.5999999999999997E-2</v>
      </c>
      <c r="I469" s="151">
        <f t="shared" si="57"/>
        <v>2.1599999999999997</v>
      </c>
      <c r="J469">
        <f t="shared" si="58"/>
        <v>1.4399999999999997</v>
      </c>
      <c r="K469">
        <f t="shared" si="59"/>
        <v>1.0799999999999998</v>
      </c>
      <c r="L469">
        <f t="shared" si="60"/>
        <v>1.6199999999999997</v>
      </c>
      <c r="M469" s="150"/>
      <c r="U469" s="239"/>
    </row>
    <row r="470" spans="1:21">
      <c r="A470" t="s">
        <v>233</v>
      </c>
      <c r="B470" s="239">
        <f t="shared" si="54"/>
        <v>140</v>
      </c>
      <c r="C470" s="239">
        <f t="shared" si="55"/>
        <v>3</v>
      </c>
      <c r="D470" s="239">
        <f t="shared" si="56"/>
        <v>0</v>
      </c>
      <c r="E470" s="149" t="s">
        <v>545</v>
      </c>
      <c r="F470" s="150">
        <v>3.28</v>
      </c>
      <c r="G470" s="150">
        <v>0.28000000000000003</v>
      </c>
      <c r="H470" s="150">
        <v>0.04</v>
      </c>
      <c r="I470" s="151">
        <f t="shared" si="57"/>
        <v>2.4</v>
      </c>
      <c r="J470">
        <f t="shared" si="58"/>
        <v>1.5999999999999999</v>
      </c>
      <c r="K470">
        <f t="shared" si="59"/>
        <v>1.2</v>
      </c>
      <c r="L470">
        <f t="shared" si="60"/>
        <v>1.7999999999999998</v>
      </c>
      <c r="M470" s="150"/>
      <c r="U470" s="239"/>
    </row>
    <row r="471" spans="1:21">
      <c r="A471" t="s">
        <v>233</v>
      </c>
      <c r="B471" s="239">
        <f t="shared" si="54"/>
        <v>140</v>
      </c>
      <c r="C471" s="239">
        <f t="shared" si="55"/>
        <v>4</v>
      </c>
      <c r="D471" s="239">
        <f t="shared" si="56"/>
        <v>0</v>
      </c>
      <c r="E471" s="149" t="s">
        <v>548</v>
      </c>
      <c r="F471" s="150">
        <v>4.4000000000000004</v>
      </c>
      <c r="G471" s="150">
        <v>0.28000000000000003</v>
      </c>
      <c r="H471" s="150">
        <v>0.04</v>
      </c>
      <c r="I471" s="151">
        <f t="shared" si="57"/>
        <v>2.4</v>
      </c>
      <c r="J471">
        <f t="shared" si="58"/>
        <v>1.5999999999999999</v>
      </c>
      <c r="K471">
        <f t="shared" si="59"/>
        <v>1.2</v>
      </c>
      <c r="L471">
        <f t="shared" si="60"/>
        <v>1.7999999999999998</v>
      </c>
      <c r="M471" s="150"/>
      <c r="U471" s="239"/>
    </row>
    <row r="472" spans="1:21">
      <c r="A472" t="s">
        <v>233</v>
      </c>
      <c r="B472" s="239">
        <f t="shared" si="54"/>
        <v>140</v>
      </c>
      <c r="C472" s="239">
        <f t="shared" si="55"/>
        <v>5</v>
      </c>
      <c r="D472" s="239">
        <f t="shared" si="56"/>
        <v>0</v>
      </c>
      <c r="E472" s="149" t="s">
        <v>550</v>
      </c>
      <c r="F472" s="150">
        <v>5.5</v>
      </c>
      <c r="G472" s="150">
        <v>0.28000000000000003</v>
      </c>
      <c r="H472" s="150">
        <v>0.04</v>
      </c>
      <c r="I472" s="151">
        <f t="shared" si="57"/>
        <v>2.4</v>
      </c>
      <c r="J472">
        <f t="shared" si="58"/>
        <v>1.5999999999999999</v>
      </c>
      <c r="K472">
        <f t="shared" si="59"/>
        <v>1.2</v>
      </c>
      <c r="L472">
        <f t="shared" si="60"/>
        <v>1.7999999999999998</v>
      </c>
      <c r="M472" s="150"/>
      <c r="U472" s="239"/>
    </row>
    <row r="473" spans="1:21">
      <c r="A473" t="s">
        <v>233</v>
      </c>
      <c r="B473" s="239">
        <f t="shared" si="54"/>
        <v>140</v>
      </c>
      <c r="C473" s="239">
        <f t="shared" si="55"/>
        <v>6</v>
      </c>
      <c r="D473" s="239">
        <f t="shared" si="56"/>
        <v>0</v>
      </c>
      <c r="E473" s="149" t="s">
        <v>552</v>
      </c>
      <c r="F473" s="150">
        <v>6.6</v>
      </c>
      <c r="G473" s="150">
        <v>0.28000000000000003</v>
      </c>
      <c r="H473" s="150">
        <v>0.04</v>
      </c>
      <c r="I473" s="151">
        <f t="shared" si="57"/>
        <v>2.4</v>
      </c>
      <c r="J473">
        <f t="shared" si="58"/>
        <v>1.5999999999999999</v>
      </c>
      <c r="K473">
        <f t="shared" si="59"/>
        <v>1.2</v>
      </c>
      <c r="L473">
        <f t="shared" si="60"/>
        <v>1.7999999999999998</v>
      </c>
      <c r="M473" s="150"/>
      <c r="U473" s="239"/>
    </row>
    <row r="474" spans="1:21">
      <c r="A474" t="s">
        <v>233</v>
      </c>
      <c r="B474" s="239">
        <f t="shared" si="54"/>
        <v>140</v>
      </c>
      <c r="C474" s="239">
        <f t="shared" si="55"/>
        <v>7</v>
      </c>
      <c r="D474" s="239">
        <f t="shared" si="56"/>
        <v>0</v>
      </c>
      <c r="E474" s="149" t="s">
        <v>553</v>
      </c>
      <c r="F474" s="150">
        <v>7</v>
      </c>
      <c r="G474" s="150">
        <v>0.28000000000000003</v>
      </c>
      <c r="H474" s="150">
        <v>0.04</v>
      </c>
      <c r="I474" s="151">
        <f t="shared" si="57"/>
        <v>2.4</v>
      </c>
      <c r="J474">
        <f t="shared" si="58"/>
        <v>1.5999999999999999</v>
      </c>
      <c r="K474">
        <f t="shared" si="59"/>
        <v>1.2</v>
      </c>
      <c r="L474">
        <f t="shared" si="60"/>
        <v>1.7999999999999998</v>
      </c>
      <c r="M474" s="150"/>
      <c r="U474" s="239"/>
    </row>
    <row r="475" spans="1:21">
      <c r="A475" t="s">
        <v>233</v>
      </c>
      <c r="B475" s="239">
        <f t="shared" si="54"/>
        <v>140</v>
      </c>
      <c r="C475" s="239">
        <f t="shared" si="55"/>
        <v>8</v>
      </c>
      <c r="D475" s="239">
        <f t="shared" si="56"/>
        <v>0</v>
      </c>
      <c r="E475" s="149" t="s">
        <v>554</v>
      </c>
      <c r="F475" s="150">
        <v>8.08</v>
      </c>
      <c r="G475" s="150">
        <v>0.28000000000000003</v>
      </c>
      <c r="H475" s="150">
        <v>0.04</v>
      </c>
      <c r="I475" s="151">
        <f t="shared" si="57"/>
        <v>2.4</v>
      </c>
      <c r="J475">
        <f t="shared" si="58"/>
        <v>1.5999999999999999</v>
      </c>
      <c r="K475">
        <f t="shared" si="59"/>
        <v>1.2</v>
      </c>
      <c r="L475">
        <f t="shared" si="60"/>
        <v>1.7999999999999998</v>
      </c>
      <c r="M475" s="150"/>
      <c r="U475" s="239"/>
    </row>
    <row r="476" spans="1:21">
      <c r="A476" t="s">
        <v>233</v>
      </c>
      <c r="B476" s="239">
        <f t="shared" si="54"/>
        <v>140</v>
      </c>
      <c r="C476" s="239">
        <f t="shared" si="55"/>
        <v>10</v>
      </c>
      <c r="D476" s="239">
        <f t="shared" si="56"/>
        <v>0</v>
      </c>
      <c r="E476" s="149" t="s">
        <v>536</v>
      </c>
      <c r="F476" s="150">
        <v>11</v>
      </c>
      <c r="G476" s="150">
        <v>0.28000000000000003</v>
      </c>
      <c r="H476" s="150">
        <v>0.04</v>
      </c>
      <c r="I476" s="151">
        <f t="shared" si="57"/>
        <v>2.4</v>
      </c>
      <c r="J476">
        <f t="shared" si="58"/>
        <v>1.5999999999999999</v>
      </c>
      <c r="K476">
        <f t="shared" si="59"/>
        <v>1.2</v>
      </c>
      <c r="L476">
        <f t="shared" si="60"/>
        <v>1.7999999999999998</v>
      </c>
      <c r="M476" s="150"/>
      <c r="U476" s="239"/>
    </row>
    <row r="477" spans="1:21">
      <c r="A477" t="s">
        <v>233</v>
      </c>
      <c r="B477" s="239">
        <f t="shared" si="54"/>
        <v>140</v>
      </c>
      <c r="C477" s="239">
        <f t="shared" si="55"/>
        <v>12</v>
      </c>
      <c r="D477" s="239">
        <f t="shared" si="56"/>
        <v>0</v>
      </c>
      <c r="E477" s="149" t="s">
        <v>537</v>
      </c>
      <c r="F477" s="150">
        <v>13.18</v>
      </c>
      <c r="G477" s="150">
        <v>0.28000000000000003</v>
      </c>
      <c r="H477" s="150">
        <v>0.04</v>
      </c>
      <c r="I477" s="151">
        <f t="shared" si="57"/>
        <v>2.4</v>
      </c>
      <c r="J477">
        <f t="shared" si="58"/>
        <v>1.5999999999999999</v>
      </c>
      <c r="K477">
        <f t="shared" si="59"/>
        <v>1.2</v>
      </c>
      <c r="L477">
        <f t="shared" si="60"/>
        <v>1.7999999999999998</v>
      </c>
      <c r="M477" s="150"/>
      <c r="U477" s="239"/>
    </row>
    <row r="478" spans="1:21">
      <c r="A478" t="s">
        <v>233</v>
      </c>
      <c r="B478" s="239">
        <f t="shared" si="54"/>
        <v>140</v>
      </c>
      <c r="C478" s="239">
        <f t="shared" si="55"/>
        <v>14</v>
      </c>
      <c r="D478" s="239">
        <f t="shared" si="56"/>
        <v>0</v>
      </c>
      <c r="E478" s="149" t="s">
        <v>538</v>
      </c>
      <c r="F478" s="150">
        <v>15.38</v>
      </c>
      <c r="G478" s="150">
        <v>0.28000000000000003</v>
      </c>
      <c r="H478" s="150">
        <v>0.04</v>
      </c>
      <c r="I478" s="151">
        <f t="shared" si="57"/>
        <v>2.4</v>
      </c>
      <c r="J478">
        <f t="shared" si="58"/>
        <v>1.5999999999999999</v>
      </c>
      <c r="K478">
        <f t="shared" si="59"/>
        <v>1.2</v>
      </c>
      <c r="L478">
        <f t="shared" si="60"/>
        <v>1.7999999999999998</v>
      </c>
      <c r="M478" s="150"/>
      <c r="U478" s="239"/>
    </row>
    <row r="479" spans="1:21">
      <c r="A479" t="s">
        <v>233</v>
      </c>
      <c r="B479" s="239">
        <f t="shared" si="54"/>
        <v>140</v>
      </c>
      <c r="C479" s="239">
        <f t="shared" si="55"/>
        <v>15</v>
      </c>
      <c r="D479" s="239">
        <f t="shared" si="56"/>
        <v>0</v>
      </c>
      <c r="E479" s="149" t="s">
        <v>539</v>
      </c>
      <c r="F479" s="150">
        <v>16.48</v>
      </c>
      <c r="G479" s="150">
        <v>0.28000000000000003</v>
      </c>
      <c r="H479" s="150">
        <v>0.04</v>
      </c>
      <c r="I479" s="151">
        <f t="shared" si="57"/>
        <v>2.4</v>
      </c>
      <c r="J479">
        <f t="shared" si="58"/>
        <v>1.5999999999999999</v>
      </c>
      <c r="K479">
        <f t="shared" si="59"/>
        <v>1.2</v>
      </c>
      <c r="L479">
        <f t="shared" si="60"/>
        <v>1.7999999999999998</v>
      </c>
      <c r="M479" s="150"/>
      <c r="U479" s="239"/>
    </row>
    <row r="480" spans="1:21">
      <c r="A480" t="s">
        <v>233</v>
      </c>
      <c r="B480" s="239">
        <f t="shared" si="54"/>
        <v>140</v>
      </c>
      <c r="C480" s="239">
        <f t="shared" si="55"/>
        <v>16</v>
      </c>
      <c r="D480" s="239">
        <f t="shared" si="56"/>
        <v>0</v>
      </c>
      <c r="E480" s="149" t="s">
        <v>540</v>
      </c>
      <c r="F480" s="150">
        <v>17.579999999999998</v>
      </c>
      <c r="G480" s="150">
        <v>0.28000000000000003</v>
      </c>
      <c r="H480" s="150">
        <v>0.04</v>
      </c>
      <c r="I480" s="151">
        <f t="shared" si="57"/>
        <v>2.4</v>
      </c>
      <c r="J480">
        <f t="shared" si="58"/>
        <v>1.5999999999999999</v>
      </c>
      <c r="K480">
        <f t="shared" si="59"/>
        <v>1.2</v>
      </c>
      <c r="L480">
        <f t="shared" si="60"/>
        <v>1.7999999999999998</v>
      </c>
      <c r="M480" s="150"/>
      <c r="U480" s="239"/>
    </row>
    <row r="481" spans="1:21">
      <c r="A481" t="s">
        <v>233</v>
      </c>
      <c r="B481" s="239">
        <f t="shared" si="54"/>
        <v>140</v>
      </c>
      <c r="C481" s="239">
        <f t="shared" si="55"/>
        <v>18</v>
      </c>
      <c r="D481" s="239">
        <f t="shared" si="56"/>
        <v>0</v>
      </c>
      <c r="E481" s="149" t="s">
        <v>541</v>
      </c>
      <c r="F481" s="150">
        <v>19</v>
      </c>
      <c r="G481" s="150">
        <v>0.28000000000000003</v>
      </c>
      <c r="H481" s="150">
        <v>0.04</v>
      </c>
      <c r="I481" s="151">
        <f t="shared" si="57"/>
        <v>2.4</v>
      </c>
      <c r="J481">
        <f t="shared" si="58"/>
        <v>1.5999999999999999</v>
      </c>
      <c r="K481">
        <f t="shared" si="59"/>
        <v>1.2</v>
      </c>
      <c r="L481">
        <f t="shared" si="60"/>
        <v>1.7999999999999998</v>
      </c>
      <c r="M481" s="150"/>
      <c r="U481" s="239"/>
    </row>
    <row r="482" spans="1:21">
      <c r="A482" t="s">
        <v>233</v>
      </c>
      <c r="B482" s="239">
        <f t="shared" si="54"/>
        <v>140</v>
      </c>
      <c r="C482" s="239">
        <f t="shared" si="55"/>
        <v>20</v>
      </c>
      <c r="D482" s="239">
        <f t="shared" si="56"/>
        <v>0</v>
      </c>
      <c r="E482" s="149" t="s">
        <v>542</v>
      </c>
      <c r="F482" s="150">
        <v>21.98</v>
      </c>
      <c r="G482" s="150">
        <v>0.28000000000000003</v>
      </c>
      <c r="H482" s="150">
        <v>0.04</v>
      </c>
      <c r="I482" s="151">
        <f t="shared" si="57"/>
        <v>2.4</v>
      </c>
      <c r="J482">
        <f t="shared" si="58"/>
        <v>1.5999999999999999</v>
      </c>
      <c r="K482">
        <f t="shared" si="59"/>
        <v>1.2</v>
      </c>
      <c r="L482">
        <f t="shared" si="60"/>
        <v>1.7999999999999998</v>
      </c>
      <c r="M482" s="150"/>
      <c r="U482" s="239"/>
    </row>
    <row r="483" spans="1:21">
      <c r="A483" t="s">
        <v>233</v>
      </c>
      <c r="B483" s="239">
        <f t="shared" si="54"/>
        <v>140</v>
      </c>
      <c r="C483" s="239">
        <f t="shared" si="55"/>
        <v>22</v>
      </c>
      <c r="D483" s="239">
        <f t="shared" si="56"/>
        <v>0</v>
      </c>
      <c r="E483" s="149" t="s">
        <v>543</v>
      </c>
      <c r="F483" s="150">
        <v>25</v>
      </c>
      <c r="G483" s="150">
        <v>0.28000000000000003</v>
      </c>
      <c r="H483" s="150">
        <v>0.04</v>
      </c>
      <c r="I483" s="151">
        <f t="shared" si="57"/>
        <v>2.4</v>
      </c>
      <c r="J483">
        <f t="shared" si="58"/>
        <v>1.5999999999999999</v>
      </c>
      <c r="K483">
        <f t="shared" si="59"/>
        <v>1.2</v>
      </c>
      <c r="L483">
        <f t="shared" si="60"/>
        <v>1.7999999999999998</v>
      </c>
      <c r="M483" s="150"/>
      <c r="U483" s="239"/>
    </row>
    <row r="484" spans="1:21">
      <c r="A484" t="s">
        <v>233</v>
      </c>
      <c r="B484" s="239">
        <f t="shared" si="54"/>
        <v>140</v>
      </c>
      <c r="C484" s="239">
        <f t="shared" si="55"/>
        <v>25</v>
      </c>
      <c r="D484" s="239">
        <f t="shared" si="56"/>
        <v>0</v>
      </c>
      <c r="E484" s="149" t="s">
        <v>544</v>
      </c>
      <c r="F484" s="150">
        <v>27.48</v>
      </c>
      <c r="G484" s="150">
        <v>0.28000000000000003</v>
      </c>
      <c r="H484" s="150">
        <v>0.04</v>
      </c>
      <c r="I484" s="151">
        <f t="shared" si="57"/>
        <v>2.4</v>
      </c>
      <c r="J484">
        <f t="shared" si="58"/>
        <v>1.5999999999999999</v>
      </c>
      <c r="K484">
        <f t="shared" si="59"/>
        <v>1.2</v>
      </c>
      <c r="L484">
        <f t="shared" si="60"/>
        <v>1.7999999999999998</v>
      </c>
      <c r="M484" s="150"/>
      <c r="U484" s="239"/>
    </row>
    <row r="485" spans="1:21">
      <c r="A485" t="s">
        <v>233</v>
      </c>
      <c r="B485" s="239">
        <f t="shared" si="54"/>
        <v>140</v>
      </c>
      <c r="C485" s="239">
        <f t="shared" si="55"/>
        <v>30</v>
      </c>
      <c r="D485" s="239">
        <f t="shared" si="56"/>
        <v>0</v>
      </c>
      <c r="E485" s="149" t="s">
        <v>546</v>
      </c>
      <c r="F485" s="150">
        <v>32.96</v>
      </c>
      <c r="G485" s="150">
        <v>0.28000000000000003</v>
      </c>
      <c r="H485" s="150">
        <v>0.04</v>
      </c>
      <c r="I485" s="151">
        <f t="shared" si="57"/>
        <v>2.4</v>
      </c>
      <c r="J485">
        <f t="shared" si="58"/>
        <v>1.5999999999999999</v>
      </c>
      <c r="K485">
        <f t="shared" si="59"/>
        <v>1.2</v>
      </c>
      <c r="L485">
        <f t="shared" si="60"/>
        <v>1.7999999999999998</v>
      </c>
      <c r="M485" s="150"/>
      <c r="U485" s="239"/>
    </row>
    <row r="486" spans="1:21">
      <c r="A486" t="s">
        <v>233</v>
      </c>
      <c r="B486" s="239">
        <f t="shared" si="54"/>
        <v>140</v>
      </c>
      <c r="C486" s="239">
        <f t="shared" si="55"/>
        <v>35</v>
      </c>
      <c r="D486" s="239">
        <f t="shared" si="56"/>
        <v>0</v>
      </c>
      <c r="E486" s="149" t="s">
        <v>547</v>
      </c>
      <c r="F486" s="150">
        <v>38.46</v>
      </c>
      <c r="G486" s="150">
        <v>0.28000000000000003</v>
      </c>
      <c r="H486" s="150">
        <v>0.04</v>
      </c>
      <c r="I486" s="151">
        <f t="shared" si="57"/>
        <v>2.4</v>
      </c>
      <c r="J486">
        <f t="shared" si="58"/>
        <v>1.5999999999999999</v>
      </c>
      <c r="K486">
        <f t="shared" si="59"/>
        <v>1.2</v>
      </c>
      <c r="L486">
        <f t="shared" si="60"/>
        <v>1.7999999999999998</v>
      </c>
      <c r="M486" s="150"/>
      <c r="U486" s="239"/>
    </row>
    <row r="487" spans="1:21">
      <c r="A487" t="s">
        <v>233</v>
      </c>
      <c r="B487" s="239">
        <f t="shared" si="54"/>
        <v>140</v>
      </c>
      <c r="C487" s="239">
        <f t="shared" si="55"/>
        <v>40</v>
      </c>
      <c r="D487" s="239">
        <f t="shared" si="56"/>
        <v>0</v>
      </c>
      <c r="E487" s="149" t="s">
        <v>549</v>
      </c>
      <c r="F487" s="150">
        <v>44</v>
      </c>
      <c r="G487" s="150">
        <v>0.28000000000000003</v>
      </c>
      <c r="H487" s="150">
        <v>0.04</v>
      </c>
      <c r="I487" s="151">
        <f t="shared" si="57"/>
        <v>2.4</v>
      </c>
      <c r="J487">
        <f t="shared" si="58"/>
        <v>1.5999999999999999</v>
      </c>
      <c r="K487">
        <f t="shared" si="59"/>
        <v>1.2</v>
      </c>
      <c r="L487">
        <f t="shared" si="60"/>
        <v>1.7999999999999998</v>
      </c>
      <c r="M487" s="150"/>
      <c r="U487" s="239"/>
    </row>
    <row r="488" spans="1:21">
      <c r="A488" t="s">
        <v>233</v>
      </c>
      <c r="B488" s="239">
        <f t="shared" si="54"/>
        <v>140</v>
      </c>
      <c r="C488" s="239">
        <f t="shared" si="55"/>
        <v>50</v>
      </c>
      <c r="D488" s="239">
        <f t="shared" si="56"/>
        <v>0</v>
      </c>
      <c r="E488" s="149" t="s">
        <v>551</v>
      </c>
      <c r="F488" s="150">
        <v>55.04</v>
      </c>
      <c r="G488" s="150">
        <v>0.28000000000000003</v>
      </c>
      <c r="H488" s="150">
        <v>0.04</v>
      </c>
      <c r="I488" s="151">
        <f t="shared" si="57"/>
        <v>2.4</v>
      </c>
      <c r="J488">
        <f t="shared" si="58"/>
        <v>1.5999999999999999</v>
      </c>
      <c r="K488">
        <f t="shared" si="59"/>
        <v>1.2</v>
      </c>
      <c r="L488">
        <f t="shared" si="60"/>
        <v>1.7999999999999998</v>
      </c>
      <c r="M488" s="150"/>
      <c r="U488" s="239"/>
    </row>
    <row r="489" spans="1:21">
      <c r="A489" t="s">
        <v>233</v>
      </c>
      <c r="B489" s="239">
        <f t="shared" si="54"/>
        <v>150</v>
      </c>
      <c r="C489" s="239">
        <f t="shared" si="55"/>
        <v>3</v>
      </c>
      <c r="D489" s="239">
        <f t="shared" si="56"/>
        <v>0</v>
      </c>
      <c r="E489" s="149" t="s">
        <v>564</v>
      </c>
      <c r="F489" s="150">
        <v>3.52</v>
      </c>
      <c r="G489" s="150">
        <v>0.3</v>
      </c>
      <c r="H489" s="150">
        <v>4.3999999999999997E-2</v>
      </c>
      <c r="I489" s="151">
        <f t="shared" si="57"/>
        <v>2.6399999999999997</v>
      </c>
      <c r="J489">
        <f t="shared" si="58"/>
        <v>1.7599999999999998</v>
      </c>
      <c r="K489">
        <f t="shared" si="59"/>
        <v>1.3199999999999998</v>
      </c>
      <c r="L489">
        <f t="shared" si="60"/>
        <v>1.9799999999999998</v>
      </c>
      <c r="M489" s="150"/>
      <c r="U489" s="239"/>
    </row>
    <row r="490" spans="1:21">
      <c r="A490" t="s">
        <v>233</v>
      </c>
      <c r="B490" s="239">
        <f t="shared" si="54"/>
        <v>150</v>
      </c>
      <c r="C490" s="239">
        <f t="shared" si="55"/>
        <v>4</v>
      </c>
      <c r="D490" s="239">
        <f t="shared" si="56"/>
        <v>0</v>
      </c>
      <c r="E490" s="149" t="s">
        <v>567</v>
      </c>
      <c r="F490" s="150">
        <v>4.71</v>
      </c>
      <c r="G490" s="150">
        <v>0.3</v>
      </c>
      <c r="H490" s="150">
        <v>4.3999999999999997E-2</v>
      </c>
      <c r="I490" s="151">
        <f t="shared" si="57"/>
        <v>2.6399999999999997</v>
      </c>
      <c r="J490">
        <f t="shared" si="58"/>
        <v>1.7599999999999998</v>
      </c>
      <c r="K490">
        <f t="shared" si="59"/>
        <v>1.3199999999999998</v>
      </c>
      <c r="L490">
        <f t="shared" si="60"/>
        <v>1.9799999999999998</v>
      </c>
      <c r="M490" s="150"/>
      <c r="U490" s="239"/>
    </row>
    <row r="491" spans="1:21">
      <c r="A491" t="s">
        <v>233</v>
      </c>
      <c r="B491" s="239">
        <f t="shared" si="54"/>
        <v>150</v>
      </c>
      <c r="C491" s="239">
        <f t="shared" si="55"/>
        <v>5</v>
      </c>
      <c r="D491" s="239">
        <f t="shared" si="56"/>
        <v>0</v>
      </c>
      <c r="E491" s="149" t="s">
        <v>569</v>
      </c>
      <c r="F491" s="150">
        <v>5.89</v>
      </c>
      <c r="G491" s="150">
        <v>0.3</v>
      </c>
      <c r="H491" s="150">
        <v>4.3999999999999997E-2</v>
      </c>
      <c r="I491" s="151">
        <f t="shared" si="57"/>
        <v>2.6399999999999997</v>
      </c>
      <c r="J491">
        <f t="shared" si="58"/>
        <v>1.7599999999999998</v>
      </c>
      <c r="K491">
        <f t="shared" si="59"/>
        <v>1.3199999999999998</v>
      </c>
      <c r="L491">
        <f t="shared" si="60"/>
        <v>1.9799999999999998</v>
      </c>
      <c r="M491" s="150"/>
      <c r="U491" s="239"/>
    </row>
    <row r="492" spans="1:21">
      <c r="A492" t="s">
        <v>233</v>
      </c>
      <c r="B492" s="239">
        <f t="shared" si="54"/>
        <v>150</v>
      </c>
      <c r="C492" s="239">
        <f t="shared" si="55"/>
        <v>6</v>
      </c>
      <c r="D492" s="239">
        <f t="shared" si="56"/>
        <v>0</v>
      </c>
      <c r="E492" s="149" t="s">
        <v>571</v>
      </c>
      <c r="F492" s="150">
        <v>7.07</v>
      </c>
      <c r="G492" s="150">
        <v>0.3</v>
      </c>
      <c r="H492" s="150">
        <v>4.3999999999999997E-2</v>
      </c>
      <c r="I492" s="151">
        <f t="shared" si="57"/>
        <v>2.6399999999999997</v>
      </c>
      <c r="J492">
        <f t="shared" si="58"/>
        <v>1.7599999999999998</v>
      </c>
      <c r="K492">
        <f t="shared" si="59"/>
        <v>1.3199999999999998</v>
      </c>
      <c r="L492">
        <f t="shared" si="60"/>
        <v>1.9799999999999998</v>
      </c>
      <c r="M492" s="150"/>
      <c r="U492" s="239"/>
    </row>
    <row r="493" spans="1:21">
      <c r="A493" t="s">
        <v>233</v>
      </c>
      <c r="B493" s="239">
        <f t="shared" si="54"/>
        <v>150</v>
      </c>
      <c r="C493" s="239">
        <f t="shared" si="55"/>
        <v>7</v>
      </c>
      <c r="D493" s="239">
        <f t="shared" si="56"/>
        <v>0</v>
      </c>
      <c r="E493" s="149" t="s">
        <v>572</v>
      </c>
      <c r="F493" s="150">
        <v>8</v>
      </c>
      <c r="G493" s="150">
        <v>0.3</v>
      </c>
      <c r="H493" s="150">
        <v>4.3999999999999997E-2</v>
      </c>
      <c r="I493" s="151">
        <f t="shared" si="57"/>
        <v>2.6399999999999997</v>
      </c>
      <c r="J493">
        <f t="shared" si="58"/>
        <v>1.7599999999999998</v>
      </c>
      <c r="K493">
        <f t="shared" si="59"/>
        <v>1.3199999999999998</v>
      </c>
      <c r="L493">
        <f t="shared" si="60"/>
        <v>1.9799999999999998</v>
      </c>
      <c r="M493" s="150"/>
      <c r="U493" s="239"/>
    </row>
    <row r="494" spans="1:21">
      <c r="A494" t="s">
        <v>233</v>
      </c>
      <c r="B494" s="239">
        <f t="shared" si="54"/>
        <v>150</v>
      </c>
      <c r="C494" s="239">
        <f t="shared" si="55"/>
        <v>8</v>
      </c>
      <c r="D494" s="239">
        <f t="shared" si="56"/>
        <v>0</v>
      </c>
      <c r="E494" s="149" t="s">
        <v>573</v>
      </c>
      <c r="F494" s="150">
        <v>9.42</v>
      </c>
      <c r="G494" s="150">
        <v>0.3</v>
      </c>
      <c r="H494" s="150">
        <v>4.3999999999999997E-2</v>
      </c>
      <c r="I494" s="151">
        <f t="shared" si="57"/>
        <v>2.6399999999999997</v>
      </c>
      <c r="J494">
        <f t="shared" si="58"/>
        <v>1.7599999999999998</v>
      </c>
      <c r="K494">
        <f t="shared" si="59"/>
        <v>1.3199999999999998</v>
      </c>
      <c r="L494">
        <f t="shared" si="60"/>
        <v>1.9799999999999998</v>
      </c>
      <c r="M494" s="150"/>
      <c r="U494" s="239"/>
    </row>
    <row r="495" spans="1:21">
      <c r="A495" t="s">
        <v>233</v>
      </c>
      <c r="B495" s="239">
        <f t="shared" si="54"/>
        <v>150</v>
      </c>
      <c r="C495" s="239">
        <f t="shared" si="55"/>
        <v>10</v>
      </c>
      <c r="D495" s="239">
        <f t="shared" si="56"/>
        <v>0</v>
      </c>
      <c r="E495" s="149" t="s">
        <v>555</v>
      </c>
      <c r="F495" s="150">
        <v>11.78</v>
      </c>
      <c r="G495" s="150">
        <v>0.3</v>
      </c>
      <c r="H495" s="150">
        <v>4.3999999999999997E-2</v>
      </c>
      <c r="I495" s="151">
        <f t="shared" si="57"/>
        <v>2.6399999999999997</v>
      </c>
      <c r="J495">
        <f t="shared" si="58"/>
        <v>1.7599999999999998</v>
      </c>
      <c r="K495">
        <f t="shared" si="59"/>
        <v>1.3199999999999998</v>
      </c>
      <c r="L495">
        <f t="shared" si="60"/>
        <v>1.9799999999999998</v>
      </c>
      <c r="M495" s="150"/>
      <c r="U495" s="239"/>
    </row>
    <row r="496" spans="1:21">
      <c r="A496" t="s">
        <v>233</v>
      </c>
      <c r="B496" s="239">
        <f t="shared" ref="B496:B511" si="61">SPLITME($E496,0,"*","Plat")</f>
        <v>150</v>
      </c>
      <c r="C496" s="239">
        <f t="shared" ref="C496:C511" si="62">SPLITME($E496,1,"*","Plat")</f>
        <v>12</v>
      </c>
      <c r="D496" s="239">
        <f t="shared" ref="D496:D511" si="63">SPLITME($E496,2,"*","Plat")</f>
        <v>0</v>
      </c>
      <c r="E496" s="149" t="s">
        <v>556</v>
      </c>
      <c r="F496" s="150">
        <v>14.13</v>
      </c>
      <c r="G496" s="150">
        <v>0.3</v>
      </c>
      <c r="H496" s="150">
        <v>4.3999999999999997E-2</v>
      </c>
      <c r="I496" s="151">
        <f t="shared" si="57"/>
        <v>2.6399999999999997</v>
      </c>
      <c r="J496">
        <f t="shared" si="58"/>
        <v>1.7599999999999998</v>
      </c>
      <c r="K496">
        <f t="shared" si="59"/>
        <v>1.3199999999999998</v>
      </c>
      <c r="L496">
        <f t="shared" si="60"/>
        <v>1.9799999999999998</v>
      </c>
      <c r="M496" s="150"/>
      <c r="U496" s="239"/>
    </row>
    <row r="497" spans="1:21">
      <c r="A497" t="s">
        <v>233</v>
      </c>
      <c r="B497" s="239">
        <f t="shared" si="61"/>
        <v>150</v>
      </c>
      <c r="C497" s="239">
        <f t="shared" si="62"/>
        <v>14</v>
      </c>
      <c r="D497" s="239">
        <f t="shared" si="63"/>
        <v>0</v>
      </c>
      <c r="E497" s="149" t="s">
        <v>557</v>
      </c>
      <c r="F497" s="150">
        <v>16.489999999999998</v>
      </c>
      <c r="G497" s="150">
        <v>0.3</v>
      </c>
      <c r="H497" s="150">
        <v>4.3999999999999997E-2</v>
      </c>
      <c r="I497" s="151">
        <f t="shared" si="57"/>
        <v>2.6399999999999997</v>
      </c>
      <c r="J497">
        <f t="shared" si="58"/>
        <v>1.7599999999999998</v>
      </c>
      <c r="K497">
        <f t="shared" si="59"/>
        <v>1.3199999999999998</v>
      </c>
      <c r="L497">
        <f t="shared" si="60"/>
        <v>1.9799999999999998</v>
      </c>
      <c r="M497" s="150"/>
      <c r="U497" s="239"/>
    </row>
    <row r="498" spans="1:21">
      <c r="A498" t="s">
        <v>233</v>
      </c>
      <c r="B498" s="239">
        <f t="shared" si="61"/>
        <v>150</v>
      </c>
      <c r="C498" s="239">
        <f t="shared" si="62"/>
        <v>15</v>
      </c>
      <c r="D498" s="239">
        <f t="shared" si="63"/>
        <v>0</v>
      </c>
      <c r="E498" s="149" t="s">
        <v>558</v>
      </c>
      <c r="F498" s="150">
        <v>17.64</v>
      </c>
      <c r="G498" s="150">
        <v>0.3</v>
      </c>
      <c r="H498" s="150">
        <v>4.3999999999999997E-2</v>
      </c>
      <c r="I498" s="151">
        <f t="shared" si="57"/>
        <v>2.6399999999999997</v>
      </c>
      <c r="J498">
        <f t="shared" si="58"/>
        <v>1.7599999999999998</v>
      </c>
      <c r="K498">
        <f t="shared" si="59"/>
        <v>1.3199999999999998</v>
      </c>
      <c r="L498">
        <f t="shared" si="60"/>
        <v>1.9799999999999998</v>
      </c>
      <c r="M498" s="150"/>
      <c r="U498" s="239"/>
    </row>
    <row r="499" spans="1:21">
      <c r="A499" t="s">
        <v>233</v>
      </c>
      <c r="B499" s="239">
        <f t="shared" si="61"/>
        <v>150</v>
      </c>
      <c r="C499" s="239">
        <f t="shared" si="62"/>
        <v>16</v>
      </c>
      <c r="D499" s="239">
        <f t="shared" si="63"/>
        <v>0</v>
      </c>
      <c r="E499" s="149" t="s">
        <v>559</v>
      </c>
      <c r="F499" s="150">
        <v>18.79</v>
      </c>
      <c r="G499" s="150">
        <v>0.3</v>
      </c>
      <c r="H499" s="150">
        <v>4.3999999999999997E-2</v>
      </c>
      <c r="I499" s="151">
        <f t="shared" si="57"/>
        <v>2.6399999999999997</v>
      </c>
      <c r="J499">
        <f t="shared" si="58"/>
        <v>1.7599999999999998</v>
      </c>
      <c r="K499">
        <f t="shared" si="59"/>
        <v>1.3199999999999998</v>
      </c>
      <c r="L499">
        <f t="shared" si="60"/>
        <v>1.9799999999999998</v>
      </c>
      <c r="M499" s="150"/>
      <c r="U499" s="239"/>
    </row>
    <row r="500" spans="1:21">
      <c r="A500" t="s">
        <v>233</v>
      </c>
      <c r="B500" s="239">
        <f t="shared" si="61"/>
        <v>150</v>
      </c>
      <c r="C500" s="239">
        <f t="shared" si="62"/>
        <v>18</v>
      </c>
      <c r="D500" s="239">
        <f t="shared" si="63"/>
        <v>0</v>
      </c>
      <c r="E500" s="149" t="s">
        <v>560</v>
      </c>
      <c r="F500" s="150">
        <v>21</v>
      </c>
      <c r="G500" s="150">
        <v>0.3</v>
      </c>
      <c r="H500" s="150">
        <v>4.3999999999999997E-2</v>
      </c>
      <c r="I500" s="151">
        <f t="shared" si="57"/>
        <v>2.6399999999999997</v>
      </c>
      <c r="J500">
        <f t="shared" si="58"/>
        <v>1.7599999999999998</v>
      </c>
      <c r="K500">
        <f t="shared" si="59"/>
        <v>1.3199999999999998</v>
      </c>
      <c r="L500">
        <f t="shared" si="60"/>
        <v>1.9799999999999998</v>
      </c>
      <c r="M500" s="150"/>
      <c r="U500" s="239"/>
    </row>
    <row r="501" spans="1:21">
      <c r="A501" t="s">
        <v>233</v>
      </c>
      <c r="B501" s="239">
        <f t="shared" si="61"/>
        <v>150</v>
      </c>
      <c r="C501" s="239">
        <f t="shared" si="62"/>
        <v>20</v>
      </c>
      <c r="D501" s="239">
        <f t="shared" si="63"/>
        <v>0</v>
      </c>
      <c r="E501" s="149" t="s">
        <v>561</v>
      </c>
      <c r="F501" s="150">
        <v>23.55</v>
      </c>
      <c r="G501" s="150">
        <v>0.3</v>
      </c>
      <c r="H501" s="150">
        <v>4.3999999999999997E-2</v>
      </c>
      <c r="I501" s="151">
        <f t="shared" si="57"/>
        <v>2.6399999999999997</v>
      </c>
      <c r="J501">
        <f t="shared" si="58"/>
        <v>1.7599999999999998</v>
      </c>
      <c r="K501">
        <f t="shared" si="59"/>
        <v>1.3199999999999998</v>
      </c>
      <c r="L501">
        <f t="shared" si="60"/>
        <v>1.9799999999999998</v>
      </c>
      <c r="M501" s="150"/>
      <c r="U501" s="239"/>
    </row>
    <row r="502" spans="1:21">
      <c r="A502" t="s">
        <v>233</v>
      </c>
      <c r="B502" s="239">
        <f t="shared" si="61"/>
        <v>150</v>
      </c>
      <c r="C502" s="239">
        <f t="shared" si="62"/>
        <v>22</v>
      </c>
      <c r="D502" s="239">
        <f t="shared" si="63"/>
        <v>0</v>
      </c>
      <c r="E502" s="149" t="s">
        <v>562</v>
      </c>
      <c r="F502" s="150">
        <v>27</v>
      </c>
      <c r="G502" s="150">
        <v>0.3</v>
      </c>
      <c r="H502" s="150">
        <v>4.3999999999999997E-2</v>
      </c>
      <c r="I502" s="151">
        <f t="shared" si="57"/>
        <v>2.6399999999999997</v>
      </c>
      <c r="J502">
        <f t="shared" si="58"/>
        <v>1.7599999999999998</v>
      </c>
      <c r="K502">
        <f t="shared" si="59"/>
        <v>1.3199999999999998</v>
      </c>
      <c r="L502">
        <f t="shared" si="60"/>
        <v>1.9799999999999998</v>
      </c>
      <c r="M502" s="150"/>
      <c r="U502" s="239"/>
    </row>
    <row r="503" spans="1:21">
      <c r="A503" t="s">
        <v>233</v>
      </c>
      <c r="B503" s="239">
        <f t="shared" si="61"/>
        <v>150</v>
      </c>
      <c r="C503" s="239">
        <f t="shared" si="62"/>
        <v>25</v>
      </c>
      <c r="D503" s="239">
        <f t="shared" si="63"/>
        <v>0</v>
      </c>
      <c r="E503" s="149" t="s">
        <v>563</v>
      </c>
      <c r="F503" s="150">
        <v>29.44</v>
      </c>
      <c r="G503" s="150">
        <v>0.3</v>
      </c>
      <c r="H503" s="150">
        <v>4.3999999999999997E-2</v>
      </c>
      <c r="I503" s="151">
        <f t="shared" si="57"/>
        <v>2.6399999999999997</v>
      </c>
      <c r="J503">
        <f t="shared" si="58"/>
        <v>1.7599999999999998</v>
      </c>
      <c r="K503">
        <f t="shared" si="59"/>
        <v>1.3199999999999998</v>
      </c>
      <c r="L503">
        <f t="shared" si="60"/>
        <v>1.9799999999999998</v>
      </c>
      <c r="M503" s="150"/>
      <c r="U503" s="239"/>
    </row>
    <row r="504" spans="1:21">
      <c r="A504" t="s">
        <v>233</v>
      </c>
      <c r="B504" s="239">
        <f t="shared" si="61"/>
        <v>150</v>
      </c>
      <c r="C504" s="239">
        <f t="shared" si="62"/>
        <v>30</v>
      </c>
      <c r="D504" s="239">
        <f t="shared" si="63"/>
        <v>0</v>
      </c>
      <c r="E504" s="149" t="s">
        <v>565</v>
      </c>
      <c r="F504" s="150">
        <v>35.33</v>
      </c>
      <c r="G504" s="150">
        <v>0.3</v>
      </c>
      <c r="H504" s="150">
        <v>4.3999999999999997E-2</v>
      </c>
      <c r="I504" s="151">
        <f t="shared" si="57"/>
        <v>2.6399999999999997</v>
      </c>
      <c r="J504">
        <f t="shared" si="58"/>
        <v>1.7599999999999998</v>
      </c>
      <c r="K504">
        <f t="shared" si="59"/>
        <v>1.3199999999999998</v>
      </c>
      <c r="L504">
        <f t="shared" si="60"/>
        <v>1.9799999999999998</v>
      </c>
      <c r="M504" s="150"/>
      <c r="U504" s="239"/>
    </row>
    <row r="505" spans="1:21">
      <c r="A505" t="s">
        <v>233</v>
      </c>
      <c r="B505" s="239">
        <f t="shared" si="61"/>
        <v>150</v>
      </c>
      <c r="C505" s="239">
        <f t="shared" si="62"/>
        <v>35</v>
      </c>
      <c r="D505" s="239">
        <f t="shared" si="63"/>
        <v>0</v>
      </c>
      <c r="E505" s="149" t="s">
        <v>566</v>
      </c>
      <c r="F505" s="150">
        <v>41.21</v>
      </c>
      <c r="G505" s="150">
        <v>0.3</v>
      </c>
      <c r="H505" s="150">
        <v>4.3999999999999997E-2</v>
      </c>
      <c r="I505" s="151">
        <f t="shared" si="57"/>
        <v>2.6399999999999997</v>
      </c>
      <c r="J505">
        <f t="shared" si="58"/>
        <v>1.7599999999999998</v>
      </c>
      <c r="K505">
        <f t="shared" si="59"/>
        <v>1.3199999999999998</v>
      </c>
      <c r="L505">
        <f t="shared" si="60"/>
        <v>1.9799999999999998</v>
      </c>
      <c r="M505" s="150"/>
      <c r="U505" s="239"/>
    </row>
    <row r="506" spans="1:21">
      <c r="A506" t="s">
        <v>233</v>
      </c>
      <c r="B506" s="239">
        <f t="shared" si="61"/>
        <v>150</v>
      </c>
      <c r="C506" s="239">
        <f t="shared" si="62"/>
        <v>40</v>
      </c>
      <c r="D506" s="239">
        <f t="shared" si="63"/>
        <v>0</v>
      </c>
      <c r="E506" s="149" t="s">
        <v>568</v>
      </c>
      <c r="F506" s="150">
        <v>47.12</v>
      </c>
      <c r="G506" s="150">
        <v>0.3</v>
      </c>
      <c r="H506" s="150">
        <v>4.3999999999999997E-2</v>
      </c>
      <c r="I506" s="151">
        <f t="shared" si="57"/>
        <v>2.6399999999999997</v>
      </c>
      <c r="J506">
        <f t="shared" si="58"/>
        <v>1.7599999999999998</v>
      </c>
      <c r="K506">
        <f t="shared" si="59"/>
        <v>1.3199999999999998</v>
      </c>
      <c r="L506">
        <f t="shared" si="60"/>
        <v>1.9799999999999998</v>
      </c>
      <c r="M506" s="150"/>
      <c r="U506" s="239"/>
    </row>
    <row r="507" spans="1:21">
      <c r="A507" t="s">
        <v>233</v>
      </c>
      <c r="B507" s="239">
        <f t="shared" si="61"/>
        <v>150</v>
      </c>
      <c r="C507" s="239">
        <f t="shared" si="62"/>
        <v>50</v>
      </c>
      <c r="D507" s="239">
        <f t="shared" si="63"/>
        <v>0</v>
      </c>
      <c r="E507" s="149" t="s">
        <v>570</v>
      </c>
      <c r="F507" s="150">
        <v>58.91</v>
      </c>
      <c r="G507" s="150">
        <v>0.3</v>
      </c>
      <c r="H507" s="150">
        <v>4.3999999999999997E-2</v>
      </c>
      <c r="I507" s="151">
        <f t="shared" si="57"/>
        <v>2.6399999999999997</v>
      </c>
      <c r="J507">
        <f t="shared" si="58"/>
        <v>1.7599999999999998</v>
      </c>
      <c r="K507">
        <f t="shared" si="59"/>
        <v>1.3199999999999998</v>
      </c>
      <c r="L507">
        <f t="shared" si="60"/>
        <v>1.9799999999999998</v>
      </c>
      <c r="M507" s="150"/>
      <c r="U507" s="239"/>
    </row>
    <row r="508" spans="1:21">
      <c r="A508" t="s">
        <v>233</v>
      </c>
      <c r="B508" s="239">
        <f t="shared" si="61"/>
        <v>180</v>
      </c>
      <c r="C508" s="239">
        <f t="shared" si="62"/>
        <v>20</v>
      </c>
      <c r="D508" s="239">
        <f t="shared" si="63"/>
        <v>0</v>
      </c>
      <c r="E508" s="149" t="s">
        <v>594</v>
      </c>
      <c r="F508" s="150">
        <v>28.26</v>
      </c>
      <c r="G508" s="150">
        <v>0.36</v>
      </c>
      <c r="H508" s="150">
        <v>5.6000000000000008E-2</v>
      </c>
      <c r="I508" s="151">
        <f t="shared" si="57"/>
        <v>3.3600000000000003</v>
      </c>
      <c r="J508">
        <f t="shared" si="58"/>
        <v>2.2400000000000002</v>
      </c>
      <c r="K508">
        <f t="shared" si="59"/>
        <v>1.6800000000000002</v>
      </c>
      <c r="L508">
        <f t="shared" si="60"/>
        <v>2.5200000000000005</v>
      </c>
      <c r="M508" s="150"/>
      <c r="U508" s="239"/>
    </row>
    <row r="509" spans="1:21">
      <c r="A509" t="s">
        <v>233</v>
      </c>
      <c r="B509" s="239">
        <f t="shared" si="61"/>
        <v>220</v>
      </c>
      <c r="C509" s="239">
        <f t="shared" si="62"/>
        <v>10</v>
      </c>
      <c r="D509" s="239">
        <f t="shared" si="63"/>
        <v>0</v>
      </c>
      <c r="E509" s="149" t="s">
        <v>607</v>
      </c>
      <c r="F509" s="150">
        <v>17.27</v>
      </c>
      <c r="G509" s="150">
        <v>0.44</v>
      </c>
      <c r="H509" s="150">
        <v>7.1999999999999995E-2</v>
      </c>
      <c r="I509" s="151">
        <f t="shared" si="57"/>
        <v>4.3199999999999994</v>
      </c>
      <c r="J509">
        <f t="shared" si="58"/>
        <v>2.8799999999999994</v>
      </c>
      <c r="K509">
        <f t="shared" si="59"/>
        <v>2.1599999999999997</v>
      </c>
      <c r="L509">
        <f t="shared" si="60"/>
        <v>3.2399999999999993</v>
      </c>
      <c r="M509" s="150"/>
      <c r="U509" s="239"/>
    </row>
    <row r="510" spans="1:21">
      <c r="A510" t="s">
        <v>233</v>
      </c>
      <c r="B510" s="239">
        <f t="shared" si="61"/>
        <v>220</v>
      </c>
      <c r="C510" s="239">
        <f t="shared" si="62"/>
        <v>20</v>
      </c>
      <c r="D510" s="239">
        <f t="shared" si="63"/>
        <v>0</v>
      </c>
      <c r="E510" s="149" t="s">
        <v>608</v>
      </c>
      <c r="F510" s="150">
        <v>34.54</v>
      </c>
      <c r="G510" s="150">
        <v>0.44</v>
      </c>
      <c r="H510" s="150">
        <v>7.1999999999999995E-2</v>
      </c>
      <c r="I510" s="151">
        <f t="shared" si="57"/>
        <v>4.3199999999999994</v>
      </c>
      <c r="J510">
        <f t="shared" si="58"/>
        <v>2.8799999999999994</v>
      </c>
      <c r="K510">
        <f t="shared" si="59"/>
        <v>2.1599999999999997</v>
      </c>
      <c r="L510">
        <f t="shared" si="60"/>
        <v>3.2399999999999993</v>
      </c>
      <c r="M510" s="150"/>
      <c r="U510" s="239"/>
    </row>
    <row r="511" spans="1:21">
      <c r="A511" t="s">
        <v>233</v>
      </c>
      <c r="B511" s="239">
        <f t="shared" si="61"/>
        <v>300</v>
      </c>
      <c r="C511" s="239">
        <f t="shared" si="62"/>
        <v>20</v>
      </c>
      <c r="D511" s="239">
        <f t="shared" si="63"/>
        <v>0</v>
      </c>
      <c r="E511" s="149" t="s">
        <v>637</v>
      </c>
      <c r="F511" s="150">
        <v>47.1</v>
      </c>
      <c r="G511" s="150">
        <v>0.6</v>
      </c>
      <c r="H511" s="150">
        <v>0.10400000000000001</v>
      </c>
      <c r="I511" s="151">
        <f t="shared" si="57"/>
        <v>6.24</v>
      </c>
      <c r="J511">
        <f t="shared" si="58"/>
        <v>4.16</v>
      </c>
      <c r="K511">
        <f t="shared" si="59"/>
        <v>3.12</v>
      </c>
      <c r="L511">
        <f t="shared" si="60"/>
        <v>4.68</v>
      </c>
      <c r="M511" s="150"/>
      <c r="U511" s="239"/>
    </row>
    <row r="512" spans="1:21">
      <c r="A512" t="s">
        <v>230</v>
      </c>
      <c r="B512" s="239">
        <f t="shared" ref="B512:B543" si="64">SPLITME($E512,0,"*","Ø ")</f>
        <v>4</v>
      </c>
      <c r="E512" s="149" t="s">
        <v>4006</v>
      </c>
      <c r="F512" s="150">
        <v>9.9000000000000005E-2</v>
      </c>
      <c r="G512" s="150">
        <v>0.126</v>
      </c>
      <c r="H512" s="150">
        <v>0.01</v>
      </c>
      <c r="I512" s="151">
        <f t="shared" si="57"/>
        <v>0.6</v>
      </c>
      <c r="J512">
        <f t="shared" si="58"/>
        <v>0.39999999999999997</v>
      </c>
      <c r="K512">
        <f t="shared" si="59"/>
        <v>0.3</v>
      </c>
      <c r="L512">
        <f t="shared" si="60"/>
        <v>0.44999999999999996</v>
      </c>
      <c r="M512" s="150"/>
      <c r="U512" s="239"/>
    </row>
    <row r="513" spans="1:21">
      <c r="A513" t="s">
        <v>230</v>
      </c>
      <c r="B513" s="239">
        <f t="shared" si="64"/>
        <v>6</v>
      </c>
      <c r="E513" s="149" t="s">
        <v>435</v>
      </c>
      <c r="F513" s="150">
        <v>0.222</v>
      </c>
      <c r="G513" s="150">
        <v>1.8839999999999999E-2</v>
      </c>
      <c r="H513" s="150">
        <v>0.01</v>
      </c>
      <c r="I513" s="151">
        <f t="shared" ref="I513:I576" si="65">H513*60</f>
        <v>0.6</v>
      </c>
      <c r="J513">
        <f t="shared" ref="J513:J576" si="66">40/60*I513</f>
        <v>0.39999999999999997</v>
      </c>
      <c r="K513">
        <f t="shared" ref="K513:K576" si="67">(30/60*I513)</f>
        <v>0.3</v>
      </c>
      <c r="L513">
        <f t="shared" ref="L513:L576" si="68">45/60*I513</f>
        <v>0.44999999999999996</v>
      </c>
      <c r="M513" s="150"/>
      <c r="U513" s="239"/>
    </row>
    <row r="514" spans="1:21">
      <c r="A514" t="s">
        <v>230</v>
      </c>
      <c r="B514" s="239">
        <f t="shared" si="64"/>
        <v>7</v>
      </c>
      <c r="E514" s="149" t="s">
        <v>438</v>
      </c>
      <c r="F514" s="150">
        <v>0.30199999999999999</v>
      </c>
      <c r="G514" s="150">
        <v>2.198E-2</v>
      </c>
      <c r="H514" s="150">
        <v>0.01</v>
      </c>
      <c r="I514" s="151">
        <f t="shared" si="65"/>
        <v>0.6</v>
      </c>
      <c r="J514">
        <f t="shared" si="66"/>
        <v>0.39999999999999997</v>
      </c>
      <c r="K514">
        <f t="shared" si="67"/>
        <v>0.3</v>
      </c>
      <c r="L514">
        <f t="shared" si="68"/>
        <v>0.44999999999999996</v>
      </c>
      <c r="M514" s="150"/>
      <c r="U514" s="239"/>
    </row>
    <row r="515" spans="1:21">
      <c r="A515" t="s">
        <v>230</v>
      </c>
      <c r="B515" s="239">
        <f t="shared" si="64"/>
        <v>8</v>
      </c>
      <c r="E515" s="149" t="s">
        <v>441</v>
      </c>
      <c r="F515" s="150">
        <v>0.39400000000000002</v>
      </c>
      <c r="G515" s="150">
        <v>2.512E-2</v>
      </c>
      <c r="H515" s="150">
        <v>0.01</v>
      </c>
      <c r="I515" s="151">
        <f t="shared" si="65"/>
        <v>0.6</v>
      </c>
      <c r="J515">
        <f t="shared" si="66"/>
        <v>0.39999999999999997</v>
      </c>
      <c r="K515">
        <f t="shared" si="67"/>
        <v>0.3</v>
      </c>
      <c r="L515">
        <f t="shared" si="68"/>
        <v>0.44999999999999996</v>
      </c>
      <c r="M515" s="150"/>
      <c r="U515" s="239"/>
    </row>
    <row r="516" spans="1:21">
      <c r="A516" t="s">
        <v>230</v>
      </c>
      <c r="B516" s="239">
        <f t="shared" si="64"/>
        <v>10</v>
      </c>
      <c r="E516" s="149" t="s">
        <v>393</v>
      </c>
      <c r="F516" s="150">
        <v>0.61599999999999999</v>
      </c>
      <c r="G516" s="150">
        <v>3.1399999999999997E-2</v>
      </c>
      <c r="H516" s="150">
        <v>0.01</v>
      </c>
      <c r="I516" s="151">
        <f t="shared" si="65"/>
        <v>0.6</v>
      </c>
      <c r="J516">
        <f t="shared" si="66"/>
        <v>0.39999999999999997</v>
      </c>
      <c r="K516">
        <f t="shared" si="67"/>
        <v>0.3</v>
      </c>
      <c r="L516">
        <f t="shared" si="68"/>
        <v>0.44999999999999996</v>
      </c>
      <c r="M516" s="150"/>
      <c r="U516" s="239"/>
    </row>
    <row r="517" spans="1:21">
      <c r="A517" t="s">
        <v>230</v>
      </c>
      <c r="B517" s="239">
        <f t="shared" si="64"/>
        <v>12</v>
      </c>
      <c r="E517" s="149" t="s">
        <v>398</v>
      </c>
      <c r="F517" s="150">
        <v>0.88700000000000001</v>
      </c>
      <c r="G517" s="150">
        <v>3.7679999999999998E-2</v>
      </c>
      <c r="H517" s="150">
        <v>0.01</v>
      </c>
      <c r="I517" s="151">
        <f t="shared" si="65"/>
        <v>0.6</v>
      </c>
      <c r="J517">
        <f t="shared" si="66"/>
        <v>0.39999999999999997</v>
      </c>
      <c r="K517">
        <f t="shared" si="67"/>
        <v>0.3</v>
      </c>
      <c r="L517">
        <f t="shared" si="68"/>
        <v>0.44999999999999996</v>
      </c>
      <c r="M517" s="150"/>
      <c r="U517" s="239"/>
    </row>
    <row r="518" spans="1:21">
      <c r="A518" t="s">
        <v>230</v>
      </c>
      <c r="B518" s="239">
        <f t="shared" si="64"/>
        <v>14</v>
      </c>
      <c r="E518" s="149" t="s">
        <v>403</v>
      </c>
      <c r="F518" s="150">
        <v>1.208</v>
      </c>
      <c r="G518" s="150">
        <v>4.3959999999999999E-2</v>
      </c>
      <c r="H518" s="150">
        <v>0.01</v>
      </c>
      <c r="I518" s="151">
        <f t="shared" si="65"/>
        <v>0.6</v>
      </c>
      <c r="J518">
        <f t="shared" si="66"/>
        <v>0.39999999999999997</v>
      </c>
      <c r="K518">
        <f t="shared" si="67"/>
        <v>0.3</v>
      </c>
      <c r="L518">
        <f t="shared" si="68"/>
        <v>0.44999999999999996</v>
      </c>
      <c r="M518" s="150"/>
      <c r="U518" s="239"/>
    </row>
    <row r="519" spans="1:21">
      <c r="A519" t="s">
        <v>230</v>
      </c>
      <c r="B519" s="239">
        <f t="shared" si="64"/>
        <v>15</v>
      </c>
      <c r="E519" s="149" t="s">
        <v>405</v>
      </c>
      <c r="F519" s="150">
        <v>1.38</v>
      </c>
      <c r="G519" s="150">
        <v>4.7100000000000003E-2</v>
      </c>
      <c r="H519" s="150">
        <v>0.01</v>
      </c>
      <c r="I519" s="151">
        <f t="shared" si="65"/>
        <v>0.6</v>
      </c>
      <c r="J519">
        <f t="shared" si="66"/>
        <v>0.39999999999999997</v>
      </c>
      <c r="K519">
        <f t="shared" si="67"/>
        <v>0.3</v>
      </c>
      <c r="L519">
        <f t="shared" si="68"/>
        <v>0.44999999999999996</v>
      </c>
      <c r="M519" s="150"/>
      <c r="U519" s="239"/>
    </row>
    <row r="520" spans="1:21">
      <c r="A520" t="s">
        <v>230</v>
      </c>
      <c r="B520" s="239">
        <f t="shared" si="64"/>
        <v>16</v>
      </c>
      <c r="E520" s="149" t="s">
        <v>407</v>
      </c>
      <c r="F520" s="150">
        <v>1.577</v>
      </c>
      <c r="G520" s="150">
        <v>5.024E-2</v>
      </c>
      <c r="H520" s="150">
        <v>0.01</v>
      </c>
      <c r="I520" s="151">
        <f t="shared" si="65"/>
        <v>0.6</v>
      </c>
      <c r="J520">
        <f t="shared" si="66"/>
        <v>0.39999999999999997</v>
      </c>
      <c r="K520">
        <f t="shared" si="67"/>
        <v>0.3</v>
      </c>
      <c r="L520">
        <f t="shared" si="68"/>
        <v>0.44999999999999996</v>
      </c>
      <c r="M520" s="150"/>
      <c r="U520" s="239"/>
    </row>
    <row r="521" spans="1:21">
      <c r="A521" t="s">
        <v>230</v>
      </c>
      <c r="B521" s="239">
        <f t="shared" si="64"/>
        <v>18</v>
      </c>
      <c r="E521" s="149" t="s">
        <v>410</v>
      </c>
      <c r="F521" s="150">
        <v>1.9970000000000001</v>
      </c>
      <c r="G521" s="150">
        <v>5.6520000000000001E-2</v>
      </c>
      <c r="H521" s="150">
        <v>0.01</v>
      </c>
      <c r="I521" s="151">
        <f t="shared" si="65"/>
        <v>0.6</v>
      </c>
      <c r="J521">
        <f t="shared" si="66"/>
        <v>0.39999999999999997</v>
      </c>
      <c r="K521">
        <f t="shared" si="67"/>
        <v>0.3</v>
      </c>
      <c r="L521">
        <f t="shared" si="68"/>
        <v>0.44999999999999996</v>
      </c>
      <c r="M521" s="150"/>
      <c r="U521" s="239"/>
    </row>
    <row r="522" spans="1:21">
      <c r="A522" t="s">
        <v>230</v>
      </c>
      <c r="B522" s="239">
        <f t="shared" si="64"/>
        <v>20</v>
      </c>
      <c r="E522" s="149" t="s">
        <v>413</v>
      </c>
      <c r="F522" s="150">
        <v>2.4649999999999999</v>
      </c>
      <c r="G522" s="150">
        <v>6.2799999999999995E-2</v>
      </c>
      <c r="H522" s="150">
        <v>0.01</v>
      </c>
      <c r="I522" s="151">
        <f t="shared" si="65"/>
        <v>0.6</v>
      </c>
      <c r="J522">
        <f t="shared" si="66"/>
        <v>0.39999999999999997</v>
      </c>
      <c r="K522">
        <f t="shared" si="67"/>
        <v>0.3</v>
      </c>
      <c r="L522">
        <f t="shared" si="68"/>
        <v>0.44999999999999996</v>
      </c>
      <c r="M522" s="150"/>
      <c r="U522" s="239"/>
    </row>
    <row r="523" spans="1:21">
      <c r="A523" t="s">
        <v>230</v>
      </c>
      <c r="B523" s="239">
        <f t="shared" si="64"/>
        <v>22</v>
      </c>
      <c r="E523" s="149" t="s">
        <v>415</v>
      </c>
      <c r="F523" s="150">
        <v>2.984</v>
      </c>
      <c r="G523" s="150">
        <v>6.9080000000000003E-2</v>
      </c>
      <c r="H523" s="150">
        <v>0.01</v>
      </c>
      <c r="I523" s="151">
        <f t="shared" si="65"/>
        <v>0.6</v>
      </c>
      <c r="J523">
        <f t="shared" si="66"/>
        <v>0.39999999999999997</v>
      </c>
      <c r="K523">
        <f t="shared" si="67"/>
        <v>0.3</v>
      </c>
      <c r="L523">
        <f t="shared" si="68"/>
        <v>0.44999999999999996</v>
      </c>
      <c r="M523" s="150"/>
      <c r="U523" s="239"/>
    </row>
    <row r="524" spans="1:21">
      <c r="A524" t="s">
        <v>230</v>
      </c>
      <c r="B524" s="239">
        <f t="shared" si="64"/>
        <v>24</v>
      </c>
      <c r="E524" s="149" t="s">
        <v>418</v>
      </c>
      <c r="F524" s="150">
        <v>3.85</v>
      </c>
      <c r="G524" s="150"/>
      <c r="H524" s="150">
        <v>0.01</v>
      </c>
      <c r="I524" s="151">
        <f t="shared" si="65"/>
        <v>0.6</v>
      </c>
      <c r="J524">
        <f t="shared" si="66"/>
        <v>0.39999999999999997</v>
      </c>
      <c r="K524">
        <f t="shared" si="67"/>
        <v>0.3</v>
      </c>
      <c r="L524">
        <f t="shared" si="68"/>
        <v>0.44999999999999996</v>
      </c>
      <c r="M524" s="150"/>
      <c r="U524" s="239"/>
    </row>
    <row r="525" spans="1:21">
      <c r="A525" t="s">
        <v>230</v>
      </c>
      <c r="B525" s="239">
        <f t="shared" si="64"/>
        <v>25</v>
      </c>
      <c r="E525" s="149" t="s">
        <v>420</v>
      </c>
      <c r="F525" s="150">
        <v>3.8530000000000002</v>
      </c>
      <c r="G525" s="150">
        <v>7.85E-2</v>
      </c>
      <c r="H525" s="150">
        <v>0.01</v>
      </c>
      <c r="I525" s="151">
        <f t="shared" si="65"/>
        <v>0.6</v>
      </c>
      <c r="J525">
        <f t="shared" si="66"/>
        <v>0.39999999999999997</v>
      </c>
      <c r="K525">
        <f t="shared" si="67"/>
        <v>0.3</v>
      </c>
      <c r="L525">
        <f t="shared" si="68"/>
        <v>0.44999999999999996</v>
      </c>
      <c r="M525" s="150"/>
      <c r="U525" s="239"/>
    </row>
    <row r="526" spans="1:21">
      <c r="A526" t="s">
        <v>230</v>
      </c>
      <c r="B526" s="239">
        <f t="shared" si="64"/>
        <v>28</v>
      </c>
      <c r="E526" s="149" t="s">
        <v>423</v>
      </c>
      <c r="F526" s="150">
        <v>4.8330000000000002</v>
      </c>
      <c r="G526" s="150">
        <v>8.7919999999999998E-2</v>
      </c>
      <c r="H526" s="150">
        <v>0.01</v>
      </c>
      <c r="I526" s="151">
        <f t="shared" si="65"/>
        <v>0.6</v>
      </c>
      <c r="J526">
        <f t="shared" si="66"/>
        <v>0.39999999999999997</v>
      </c>
      <c r="K526">
        <f t="shared" si="67"/>
        <v>0.3</v>
      </c>
      <c r="L526">
        <f t="shared" si="68"/>
        <v>0.44999999999999996</v>
      </c>
      <c r="M526" s="150"/>
      <c r="U526" s="239"/>
    </row>
    <row r="527" spans="1:21">
      <c r="A527" t="s">
        <v>230</v>
      </c>
      <c r="B527" s="239">
        <f t="shared" si="64"/>
        <v>30</v>
      </c>
      <c r="E527" s="149" t="s">
        <v>425</v>
      </c>
      <c r="F527" s="150">
        <v>5.5490000000000004</v>
      </c>
      <c r="G527" s="150">
        <v>9.4200000000000006E-2</v>
      </c>
      <c r="H527" s="150">
        <v>0.01</v>
      </c>
      <c r="I527" s="151">
        <f t="shared" si="65"/>
        <v>0.6</v>
      </c>
      <c r="J527">
        <f t="shared" si="66"/>
        <v>0.39999999999999997</v>
      </c>
      <c r="K527">
        <f t="shared" si="67"/>
        <v>0.3</v>
      </c>
      <c r="L527">
        <f t="shared" si="68"/>
        <v>0.44999999999999996</v>
      </c>
      <c r="M527" s="150"/>
      <c r="U527" s="239"/>
    </row>
    <row r="528" spans="1:21">
      <c r="A528" t="s">
        <v>230</v>
      </c>
      <c r="B528" s="239">
        <f t="shared" si="64"/>
        <v>32</v>
      </c>
      <c r="E528" s="149" t="s">
        <v>427</v>
      </c>
      <c r="F528" s="150">
        <v>6.3129999999999997</v>
      </c>
      <c r="G528" s="150">
        <v>0.10048</v>
      </c>
      <c r="H528" s="150">
        <v>0.01</v>
      </c>
      <c r="I528" s="151">
        <f t="shared" si="65"/>
        <v>0.6</v>
      </c>
      <c r="J528">
        <f t="shared" si="66"/>
        <v>0.39999999999999997</v>
      </c>
      <c r="K528">
        <f t="shared" si="67"/>
        <v>0.3</v>
      </c>
      <c r="L528">
        <f t="shared" si="68"/>
        <v>0.44999999999999996</v>
      </c>
      <c r="M528" s="150"/>
      <c r="U528" s="239"/>
    </row>
    <row r="529" spans="1:21">
      <c r="A529" t="s">
        <v>230</v>
      </c>
      <c r="B529" s="239">
        <f t="shared" si="64"/>
        <v>35</v>
      </c>
      <c r="E529" s="149" t="s">
        <v>428</v>
      </c>
      <c r="F529" s="150">
        <v>7.5519999999999996</v>
      </c>
      <c r="G529" s="150">
        <v>0.1099</v>
      </c>
      <c r="H529" s="150">
        <v>0.01</v>
      </c>
      <c r="I529" s="151">
        <f t="shared" si="65"/>
        <v>0.6</v>
      </c>
      <c r="J529">
        <f t="shared" si="66"/>
        <v>0.39999999999999997</v>
      </c>
      <c r="K529">
        <f t="shared" si="67"/>
        <v>0.3</v>
      </c>
      <c r="L529">
        <f t="shared" si="68"/>
        <v>0.44999999999999996</v>
      </c>
      <c r="M529" s="150"/>
      <c r="U529" s="239"/>
    </row>
    <row r="530" spans="1:21">
      <c r="A530" t="s">
        <v>230</v>
      </c>
      <c r="B530" s="239">
        <f t="shared" si="64"/>
        <v>38</v>
      </c>
      <c r="E530" s="149" t="s">
        <v>430</v>
      </c>
      <c r="F530" s="150">
        <v>8.9030000000000005</v>
      </c>
      <c r="G530" s="150">
        <v>0.11932</v>
      </c>
      <c r="H530" s="150">
        <v>0.01</v>
      </c>
      <c r="I530" s="151">
        <f t="shared" si="65"/>
        <v>0.6</v>
      </c>
      <c r="J530">
        <f t="shared" si="66"/>
        <v>0.39999999999999997</v>
      </c>
      <c r="K530">
        <f t="shared" si="67"/>
        <v>0.3</v>
      </c>
      <c r="L530">
        <f t="shared" si="68"/>
        <v>0.44999999999999996</v>
      </c>
      <c r="M530" s="150"/>
      <c r="U530" s="239"/>
    </row>
    <row r="531" spans="1:21">
      <c r="A531" t="s">
        <v>230</v>
      </c>
      <c r="B531" s="239">
        <f t="shared" si="64"/>
        <v>40</v>
      </c>
      <c r="E531" s="149" t="s">
        <v>431</v>
      </c>
      <c r="F531" s="150">
        <v>9.8640000000000008</v>
      </c>
      <c r="G531" s="150">
        <v>0.12559999999999999</v>
      </c>
      <c r="H531" s="150">
        <v>0.01</v>
      </c>
      <c r="I531" s="151">
        <f t="shared" si="65"/>
        <v>0.6</v>
      </c>
      <c r="J531">
        <f t="shared" si="66"/>
        <v>0.39999999999999997</v>
      </c>
      <c r="K531">
        <f t="shared" si="67"/>
        <v>0.3</v>
      </c>
      <c r="L531">
        <f t="shared" si="68"/>
        <v>0.44999999999999996</v>
      </c>
      <c r="M531" s="150"/>
      <c r="U531" s="239"/>
    </row>
    <row r="532" spans="1:21">
      <c r="A532" t="s">
        <v>230</v>
      </c>
      <c r="B532" s="239">
        <f t="shared" si="64"/>
        <v>45</v>
      </c>
      <c r="E532" s="149" t="s">
        <v>432</v>
      </c>
      <c r="F532" s="150">
        <v>12.484999999999999</v>
      </c>
      <c r="G532" s="150">
        <v>0.14130000000000001</v>
      </c>
      <c r="H532" s="150">
        <v>1.6E-2</v>
      </c>
      <c r="I532" s="151">
        <f t="shared" si="65"/>
        <v>0.96</v>
      </c>
      <c r="J532">
        <f t="shared" si="66"/>
        <v>0.6399999999999999</v>
      </c>
      <c r="K532">
        <f t="shared" si="67"/>
        <v>0.48</v>
      </c>
      <c r="L532">
        <f t="shared" si="68"/>
        <v>0.72</v>
      </c>
      <c r="M532" s="150"/>
      <c r="U532" s="239"/>
    </row>
    <row r="533" spans="1:21">
      <c r="A533" t="s">
        <v>230</v>
      </c>
      <c r="B533" s="239">
        <f t="shared" si="64"/>
        <v>50</v>
      </c>
      <c r="E533" s="149" t="s">
        <v>433</v>
      </c>
      <c r="F533" s="150">
        <v>15.413</v>
      </c>
      <c r="G533" s="150">
        <v>0.157</v>
      </c>
      <c r="H533" s="150">
        <v>1.6E-2</v>
      </c>
      <c r="I533" s="151">
        <f t="shared" si="65"/>
        <v>0.96</v>
      </c>
      <c r="J533">
        <f t="shared" si="66"/>
        <v>0.6399999999999999</v>
      </c>
      <c r="K533">
        <f t="shared" si="67"/>
        <v>0.48</v>
      </c>
      <c r="L533">
        <f t="shared" si="68"/>
        <v>0.72</v>
      </c>
      <c r="M533" s="150"/>
      <c r="U533" s="239"/>
    </row>
    <row r="534" spans="1:21">
      <c r="A534" t="s">
        <v>230</v>
      </c>
      <c r="B534" s="239">
        <f t="shared" si="64"/>
        <v>55</v>
      </c>
      <c r="E534" s="149" t="s">
        <v>434</v>
      </c>
      <c r="F534" s="150">
        <v>19.334</v>
      </c>
      <c r="G534" s="150">
        <v>0.17269999999999999</v>
      </c>
      <c r="H534" s="150">
        <v>1.6E-2</v>
      </c>
      <c r="I534" s="151">
        <f t="shared" si="65"/>
        <v>0.96</v>
      </c>
      <c r="J534">
        <f t="shared" si="66"/>
        <v>0.6399999999999999</v>
      </c>
      <c r="K534">
        <f t="shared" si="67"/>
        <v>0.48</v>
      </c>
      <c r="L534">
        <f t="shared" si="68"/>
        <v>0.72</v>
      </c>
      <c r="M534" s="150"/>
      <c r="U534" s="239"/>
    </row>
    <row r="535" spans="1:21">
      <c r="A535" t="s">
        <v>230</v>
      </c>
      <c r="B535" s="239">
        <f t="shared" si="64"/>
        <v>60</v>
      </c>
      <c r="E535" s="149" t="s">
        <v>436</v>
      </c>
      <c r="F535" s="150">
        <v>22.19</v>
      </c>
      <c r="G535" s="150">
        <v>0.18840000000000001</v>
      </c>
      <c r="H535" s="150">
        <v>1.6E-2</v>
      </c>
      <c r="I535" s="151">
        <f t="shared" si="65"/>
        <v>0.96</v>
      </c>
      <c r="J535">
        <f t="shared" si="66"/>
        <v>0.6399999999999999</v>
      </c>
      <c r="K535">
        <f t="shared" si="67"/>
        <v>0.48</v>
      </c>
      <c r="L535">
        <f t="shared" si="68"/>
        <v>0.72</v>
      </c>
      <c r="M535" s="150"/>
      <c r="U535" s="239"/>
    </row>
    <row r="536" spans="1:21">
      <c r="A536" t="s">
        <v>230</v>
      </c>
      <c r="B536" s="239">
        <f t="shared" si="64"/>
        <v>65</v>
      </c>
      <c r="E536" s="149" t="s">
        <v>437</v>
      </c>
      <c r="F536" s="150">
        <v>26.05</v>
      </c>
      <c r="G536" s="150">
        <v>0.2041</v>
      </c>
      <c r="H536" s="150">
        <v>0.02</v>
      </c>
      <c r="I536" s="151">
        <f t="shared" si="65"/>
        <v>1.2</v>
      </c>
      <c r="J536">
        <f t="shared" si="66"/>
        <v>0.79999999999999993</v>
      </c>
      <c r="K536">
        <f t="shared" si="67"/>
        <v>0.6</v>
      </c>
      <c r="L536">
        <f t="shared" si="68"/>
        <v>0.89999999999999991</v>
      </c>
      <c r="M536" s="150"/>
      <c r="U536" s="239"/>
    </row>
    <row r="537" spans="1:21">
      <c r="A537" t="s">
        <v>230</v>
      </c>
      <c r="B537" s="239">
        <f t="shared" si="64"/>
        <v>70</v>
      </c>
      <c r="E537" s="149" t="s">
        <v>439</v>
      </c>
      <c r="F537" s="150">
        <v>30.21</v>
      </c>
      <c r="G537" s="150">
        <v>0.2198</v>
      </c>
      <c r="H537" s="150">
        <v>0.02</v>
      </c>
      <c r="I537" s="151">
        <f t="shared" si="65"/>
        <v>1.2</v>
      </c>
      <c r="J537">
        <f t="shared" si="66"/>
        <v>0.79999999999999993</v>
      </c>
      <c r="K537">
        <f t="shared" si="67"/>
        <v>0.6</v>
      </c>
      <c r="L537">
        <f t="shared" si="68"/>
        <v>0.89999999999999991</v>
      </c>
      <c r="M537" s="150"/>
      <c r="U537" s="239"/>
    </row>
    <row r="538" spans="1:21">
      <c r="A538" t="s">
        <v>230</v>
      </c>
      <c r="B538" s="239">
        <f t="shared" si="64"/>
        <v>75</v>
      </c>
      <c r="E538" s="149" t="s">
        <v>440</v>
      </c>
      <c r="F538" s="150">
        <v>34.68</v>
      </c>
      <c r="G538" s="150">
        <v>0.23549999999999999</v>
      </c>
      <c r="H538" s="150">
        <v>0.02</v>
      </c>
      <c r="I538" s="151">
        <f t="shared" si="65"/>
        <v>1.2</v>
      </c>
      <c r="J538">
        <f t="shared" si="66"/>
        <v>0.79999999999999993</v>
      </c>
      <c r="K538">
        <f t="shared" si="67"/>
        <v>0.6</v>
      </c>
      <c r="L538">
        <f t="shared" si="68"/>
        <v>0.89999999999999991</v>
      </c>
      <c r="M538" s="150"/>
      <c r="U538" s="239"/>
    </row>
    <row r="539" spans="1:21">
      <c r="A539" t="s">
        <v>230</v>
      </c>
      <c r="B539" s="239">
        <f t="shared" si="64"/>
        <v>80</v>
      </c>
      <c r="E539" s="149" t="s">
        <v>442</v>
      </c>
      <c r="F539" s="150">
        <v>39.44</v>
      </c>
      <c r="G539" s="150">
        <v>0.25119999999999998</v>
      </c>
      <c r="H539" s="150">
        <v>0.02</v>
      </c>
      <c r="I539" s="151">
        <f t="shared" si="65"/>
        <v>1.2</v>
      </c>
      <c r="J539">
        <f t="shared" si="66"/>
        <v>0.79999999999999993</v>
      </c>
      <c r="K539">
        <f t="shared" si="67"/>
        <v>0.6</v>
      </c>
      <c r="L539">
        <f t="shared" si="68"/>
        <v>0.89999999999999991</v>
      </c>
      <c r="M539" s="150"/>
      <c r="U539" s="239"/>
    </row>
    <row r="540" spans="1:21">
      <c r="A540" t="s">
        <v>230</v>
      </c>
      <c r="B540" s="239">
        <f t="shared" si="64"/>
        <v>85</v>
      </c>
      <c r="E540" s="149" t="s">
        <v>443</v>
      </c>
      <c r="F540" s="150">
        <v>44.545000000000002</v>
      </c>
      <c r="G540" s="150">
        <v>0.26690000000000003</v>
      </c>
      <c r="H540" s="150">
        <v>2.4E-2</v>
      </c>
      <c r="I540" s="151">
        <f t="shared" si="65"/>
        <v>1.44</v>
      </c>
      <c r="J540">
        <f t="shared" si="66"/>
        <v>0.96</v>
      </c>
      <c r="K540">
        <f t="shared" si="67"/>
        <v>0.72</v>
      </c>
      <c r="L540">
        <f t="shared" si="68"/>
        <v>1.08</v>
      </c>
      <c r="M540" s="150"/>
      <c r="U540" s="239"/>
    </row>
    <row r="541" spans="1:21">
      <c r="A541" t="s">
        <v>230</v>
      </c>
      <c r="B541" s="239">
        <f t="shared" si="64"/>
        <v>90</v>
      </c>
      <c r="E541" s="149" t="s">
        <v>444</v>
      </c>
      <c r="F541" s="150">
        <v>49.94</v>
      </c>
      <c r="G541" s="150">
        <v>0.28260000000000002</v>
      </c>
      <c r="H541" s="150">
        <v>2.4E-2</v>
      </c>
      <c r="I541" s="151">
        <f t="shared" si="65"/>
        <v>1.44</v>
      </c>
      <c r="J541">
        <f t="shared" si="66"/>
        <v>0.96</v>
      </c>
      <c r="K541">
        <f t="shared" si="67"/>
        <v>0.72</v>
      </c>
      <c r="L541">
        <f t="shared" si="68"/>
        <v>1.08</v>
      </c>
      <c r="M541" s="150"/>
      <c r="U541" s="239"/>
    </row>
    <row r="542" spans="1:21">
      <c r="A542" t="s">
        <v>230</v>
      </c>
      <c r="B542" s="239">
        <f t="shared" si="64"/>
        <v>100</v>
      </c>
      <c r="E542" s="149" t="s">
        <v>394</v>
      </c>
      <c r="F542" s="150">
        <v>61.65</v>
      </c>
      <c r="G542" s="150">
        <v>0.314</v>
      </c>
      <c r="H542" s="150">
        <v>3.2000000000000001E-2</v>
      </c>
      <c r="I542" s="151">
        <f t="shared" si="65"/>
        <v>1.92</v>
      </c>
      <c r="J542">
        <f t="shared" si="66"/>
        <v>1.2799999999999998</v>
      </c>
      <c r="K542">
        <f t="shared" si="67"/>
        <v>0.96</v>
      </c>
      <c r="L542">
        <f t="shared" si="68"/>
        <v>1.44</v>
      </c>
      <c r="M542" s="150"/>
      <c r="U542" s="239"/>
    </row>
    <row r="543" spans="1:21">
      <c r="A543" t="s">
        <v>230</v>
      </c>
      <c r="B543" s="239">
        <f t="shared" si="64"/>
        <v>105</v>
      </c>
      <c r="E543" s="149" t="s">
        <v>395</v>
      </c>
      <c r="F543" s="150">
        <v>67.97</v>
      </c>
      <c r="G543" s="150">
        <v>0.32969999999999999</v>
      </c>
      <c r="H543" s="150">
        <v>3.5999999999999997E-2</v>
      </c>
      <c r="I543" s="151">
        <f t="shared" si="65"/>
        <v>2.1599999999999997</v>
      </c>
      <c r="J543">
        <f t="shared" si="66"/>
        <v>1.4399999999999997</v>
      </c>
      <c r="K543">
        <f t="shared" si="67"/>
        <v>1.0799999999999998</v>
      </c>
      <c r="L543">
        <f t="shared" si="68"/>
        <v>1.6199999999999997</v>
      </c>
      <c r="M543" s="150"/>
      <c r="U543" s="239"/>
    </row>
    <row r="544" spans="1:21">
      <c r="A544" t="s">
        <v>230</v>
      </c>
      <c r="B544" s="239">
        <f t="shared" ref="B544:B571" si="69">SPLITME($E544,0,"*","Ø ")</f>
        <v>110</v>
      </c>
      <c r="E544" s="149" t="s">
        <v>396</v>
      </c>
      <c r="F544" s="150">
        <v>74.599999999999994</v>
      </c>
      <c r="G544" s="150">
        <v>0.34539999999999998</v>
      </c>
      <c r="H544" s="150">
        <v>0.04</v>
      </c>
      <c r="I544" s="151">
        <f t="shared" si="65"/>
        <v>2.4</v>
      </c>
      <c r="J544">
        <f t="shared" si="66"/>
        <v>1.5999999999999999</v>
      </c>
      <c r="K544">
        <f t="shared" si="67"/>
        <v>1.2</v>
      </c>
      <c r="L544">
        <f t="shared" si="68"/>
        <v>1.7999999999999998</v>
      </c>
      <c r="M544" s="150"/>
      <c r="U544" s="239"/>
    </row>
    <row r="545" spans="1:21">
      <c r="A545" t="s">
        <v>230</v>
      </c>
      <c r="B545" s="239">
        <f t="shared" si="69"/>
        <v>115</v>
      </c>
      <c r="E545" s="149" t="s">
        <v>397</v>
      </c>
      <c r="F545" s="150">
        <v>81.540000000000006</v>
      </c>
      <c r="G545" s="150">
        <v>0.36109999999999998</v>
      </c>
      <c r="H545" s="150">
        <v>4.3999999999999997E-2</v>
      </c>
      <c r="I545" s="151">
        <f t="shared" si="65"/>
        <v>2.6399999999999997</v>
      </c>
      <c r="J545">
        <f t="shared" si="66"/>
        <v>1.7599999999999998</v>
      </c>
      <c r="K545">
        <f t="shared" si="67"/>
        <v>1.3199999999999998</v>
      </c>
      <c r="L545">
        <f t="shared" si="68"/>
        <v>1.9799999999999998</v>
      </c>
      <c r="M545" s="150"/>
      <c r="U545" s="239"/>
    </row>
    <row r="546" spans="1:21">
      <c r="A546" t="s">
        <v>230</v>
      </c>
      <c r="B546" s="239">
        <f t="shared" si="69"/>
        <v>120</v>
      </c>
      <c r="E546" s="149" t="s">
        <v>399</v>
      </c>
      <c r="F546" s="150">
        <v>88.78</v>
      </c>
      <c r="G546" s="150">
        <v>0.37680000000000002</v>
      </c>
      <c r="H546" s="150">
        <v>4.8000000000000001E-2</v>
      </c>
      <c r="I546" s="151">
        <f t="shared" si="65"/>
        <v>2.88</v>
      </c>
      <c r="J546">
        <f t="shared" si="66"/>
        <v>1.92</v>
      </c>
      <c r="K546">
        <f t="shared" si="67"/>
        <v>1.44</v>
      </c>
      <c r="L546">
        <f t="shared" si="68"/>
        <v>2.16</v>
      </c>
      <c r="M546" s="150"/>
      <c r="U546" s="239"/>
    </row>
    <row r="547" spans="1:21">
      <c r="A547" t="s">
        <v>230</v>
      </c>
      <c r="B547" s="239">
        <f t="shared" si="69"/>
        <v>125</v>
      </c>
      <c r="E547" s="149" t="s">
        <v>400</v>
      </c>
      <c r="F547" s="150">
        <v>96.33</v>
      </c>
      <c r="G547" s="150">
        <v>0.39250000000000002</v>
      </c>
      <c r="H547" s="150">
        <v>5.2000000000000005E-2</v>
      </c>
      <c r="I547" s="151">
        <f t="shared" si="65"/>
        <v>3.12</v>
      </c>
      <c r="J547">
        <f t="shared" si="66"/>
        <v>2.08</v>
      </c>
      <c r="K547">
        <f t="shared" si="67"/>
        <v>1.56</v>
      </c>
      <c r="L547">
        <f t="shared" si="68"/>
        <v>2.34</v>
      </c>
      <c r="M547" s="150"/>
      <c r="U547" s="239"/>
    </row>
    <row r="548" spans="1:21">
      <c r="A548" t="s">
        <v>230</v>
      </c>
      <c r="B548" s="239">
        <f t="shared" si="69"/>
        <v>130</v>
      </c>
      <c r="E548" s="149" t="s">
        <v>401</v>
      </c>
      <c r="F548" s="150">
        <v>104.2</v>
      </c>
      <c r="G548" s="150">
        <v>0.40820000000000001</v>
      </c>
      <c r="H548" s="150">
        <v>5.6000000000000008E-2</v>
      </c>
      <c r="I548" s="151">
        <f t="shared" si="65"/>
        <v>3.3600000000000003</v>
      </c>
      <c r="J548">
        <f t="shared" si="66"/>
        <v>2.2400000000000002</v>
      </c>
      <c r="K548">
        <f t="shared" si="67"/>
        <v>1.6800000000000002</v>
      </c>
      <c r="L548">
        <f t="shared" si="68"/>
        <v>2.5200000000000005</v>
      </c>
      <c r="M548" s="150"/>
      <c r="U548" s="239"/>
    </row>
    <row r="549" spans="1:21">
      <c r="A549" t="s">
        <v>230</v>
      </c>
      <c r="B549" s="239">
        <f t="shared" si="69"/>
        <v>135</v>
      </c>
      <c r="E549" s="149" t="s">
        <v>402</v>
      </c>
      <c r="F549" s="150">
        <v>112.4</v>
      </c>
      <c r="G549" s="150">
        <v>0.4239</v>
      </c>
      <c r="H549" s="150">
        <v>0.06</v>
      </c>
      <c r="I549" s="151">
        <f t="shared" si="65"/>
        <v>3.5999999999999996</v>
      </c>
      <c r="J549">
        <f t="shared" si="66"/>
        <v>2.3999999999999995</v>
      </c>
      <c r="K549">
        <f t="shared" si="67"/>
        <v>1.7999999999999998</v>
      </c>
      <c r="L549">
        <f t="shared" si="68"/>
        <v>2.6999999999999997</v>
      </c>
      <c r="M549" s="150"/>
      <c r="U549" s="239"/>
    </row>
    <row r="550" spans="1:21">
      <c r="A550" t="s">
        <v>230</v>
      </c>
      <c r="B550" s="239">
        <f t="shared" si="69"/>
        <v>140</v>
      </c>
      <c r="E550" s="149" t="s">
        <v>404</v>
      </c>
      <c r="F550" s="150">
        <v>120.84</v>
      </c>
      <c r="G550" s="150">
        <v>0.43959999999999999</v>
      </c>
      <c r="H550" s="150">
        <v>6.4000000000000001E-2</v>
      </c>
      <c r="I550" s="151">
        <f t="shared" si="65"/>
        <v>3.84</v>
      </c>
      <c r="J550">
        <f t="shared" si="66"/>
        <v>2.5599999999999996</v>
      </c>
      <c r="K550">
        <f t="shared" si="67"/>
        <v>1.92</v>
      </c>
      <c r="L550">
        <f t="shared" si="68"/>
        <v>2.88</v>
      </c>
      <c r="M550" s="150"/>
      <c r="U550" s="239"/>
    </row>
    <row r="551" spans="1:21">
      <c r="A551" t="s">
        <v>230</v>
      </c>
      <c r="B551" s="239">
        <f t="shared" si="69"/>
        <v>150</v>
      </c>
      <c r="E551" s="149" t="s">
        <v>406</v>
      </c>
      <c r="F551" s="150">
        <v>138.72</v>
      </c>
      <c r="G551" s="150">
        <v>0.47099999999999997</v>
      </c>
      <c r="H551" s="150">
        <v>7.1999999999999995E-2</v>
      </c>
      <c r="I551" s="151">
        <f t="shared" si="65"/>
        <v>4.3199999999999994</v>
      </c>
      <c r="J551">
        <f t="shared" si="66"/>
        <v>2.8799999999999994</v>
      </c>
      <c r="K551">
        <f t="shared" si="67"/>
        <v>2.1599999999999997</v>
      </c>
      <c r="L551">
        <f t="shared" si="68"/>
        <v>3.2399999999999993</v>
      </c>
      <c r="M551" s="150"/>
      <c r="U551" s="239"/>
    </row>
    <row r="552" spans="1:21">
      <c r="A552" t="s">
        <v>230</v>
      </c>
      <c r="B552" s="239">
        <f t="shared" si="69"/>
        <v>160</v>
      </c>
      <c r="E552" s="149" t="s">
        <v>408</v>
      </c>
      <c r="F552" s="150">
        <v>157.80000000000001</v>
      </c>
      <c r="G552" s="150">
        <v>0.50239999999999996</v>
      </c>
      <c r="H552" s="150">
        <v>8.3999999999999991E-2</v>
      </c>
      <c r="I552" s="151">
        <f t="shared" si="65"/>
        <v>5.0399999999999991</v>
      </c>
      <c r="J552">
        <f t="shared" si="66"/>
        <v>3.3599999999999994</v>
      </c>
      <c r="K552">
        <f t="shared" si="67"/>
        <v>2.5199999999999996</v>
      </c>
      <c r="L552">
        <f t="shared" si="68"/>
        <v>3.7799999999999994</v>
      </c>
      <c r="M552" s="150"/>
      <c r="U552" s="239"/>
    </row>
    <row r="553" spans="1:21">
      <c r="A553" t="s">
        <v>230</v>
      </c>
      <c r="B553" s="239">
        <f t="shared" si="69"/>
        <v>170</v>
      </c>
      <c r="E553" s="149" t="s">
        <v>409</v>
      </c>
      <c r="F553" s="150">
        <v>178.2</v>
      </c>
      <c r="G553" s="150">
        <v>0.53380000000000005</v>
      </c>
      <c r="H553" s="150">
        <v>9.1999999999999998E-2</v>
      </c>
      <c r="I553" s="151">
        <f t="shared" si="65"/>
        <v>5.52</v>
      </c>
      <c r="J553">
        <f t="shared" si="66"/>
        <v>3.6799999999999997</v>
      </c>
      <c r="K553">
        <f t="shared" si="67"/>
        <v>2.76</v>
      </c>
      <c r="L553">
        <f t="shared" si="68"/>
        <v>4.1399999999999997</v>
      </c>
      <c r="M553" s="150"/>
      <c r="U553" s="239"/>
    </row>
    <row r="554" spans="1:21">
      <c r="A554" t="s">
        <v>230</v>
      </c>
      <c r="B554" s="239">
        <f t="shared" si="69"/>
        <v>180</v>
      </c>
      <c r="E554" s="149" t="s">
        <v>411</v>
      </c>
      <c r="F554" s="150">
        <v>199.8</v>
      </c>
      <c r="G554" s="150">
        <v>0.56520000000000004</v>
      </c>
      <c r="H554" s="150">
        <v>0.10400000000000001</v>
      </c>
      <c r="I554" s="151">
        <f t="shared" si="65"/>
        <v>6.24</v>
      </c>
      <c r="J554">
        <f t="shared" si="66"/>
        <v>4.16</v>
      </c>
      <c r="K554">
        <f t="shared" si="67"/>
        <v>3.12</v>
      </c>
      <c r="L554">
        <f t="shared" si="68"/>
        <v>4.68</v>
      </c>
      <c r="M554" s="150"/>
      <c r="U554" s="239"/>
    </row>
    <row r="555" spans="1:21">
      <c r="A555" t="s">
        <v>230</v>
      </c>
      <c r="B555" s="239">
        <f t="shared" si="69"/>
        <v>190</v>
      </c>
      <c r="E555" s="149" t="s">
        <v>412</v>
      </c>
      <c r="F555" s="150">
        <v>222.6</v>
      </c>
      <c r="G555" s="150">
        <v>0.59660000000000002</v>
      </c>
      <c r="H555" s="150">
        <v>0.11599999999999999</v>
      </c>
      <c r="I555" s="151">
        <f t="shared" si="65"/>
        <v>6.9599999999999991</v>
      </c>
      <c r="J555">
        <f t="shared" si="66"/>
        <v>4.6399999999999988</v>
      </c>
      <c r="K555">
        <f t="shared" si="67"/>
        <v>3.4799999999999995</v>
      </c>
      <c r="L555">
        <f t="shared" si="68"/>
        <v>5.2199999999999989</v>
      </c>
      <c r="M555" s="150"/>
      <c r="U555" s="239"/>
    </row>
    <row r="556" spans="1:21">
      <c r="A556" t="s">
        <v>230</v>
      </c>
      <c r="B556" s="239">
        <f t="shared" si="69"/>
        <v>200</v>
      </c>
      <c r="E556" s="149" t="s">
        <v>414</v>
      </c>
      <c r="F556" s="150">
        <v>246.6</v>
      </c>
      <c r="G556" s="150">
        <v>0.628</v>
      </c>
      <c r="H556" s="150">
        <v>0.128</v>
      </c>
      <c r="I556" s="151">
        <f t="shared" si="65"/>
        <v>7.68</v>
      </c>
      <c r="J556">
        <f t="shared" si="66"/>
        <v>5.1199999999999992</v>
      </c>
      <c r="K556">
        <f t="shared" si="67"/>
        <v>3.84</v>
      </c>
      <c r="L556">
        <f t="shared" si="68"/>
        <v>5.76</v>
      </c>
      <c r="M556" s="150"/>
      <c r="U556" s="239"/>
    </row>
    <row r="557" spans="1:21">
      <c r="A557" t="s">
        <v>230</v>
      </c>
      <c r="B557" s="239">
        <f t="shared" si="69"/>
        <v>220</v>
      </c>
      <c r="E557" s="149" t="s">
        <v>416</v>
      </c>
      <c r="F557" s="150">
        <v>298.39999999999998</v>
      </c>
      <c r="G557" s="150">
        <v>0.69079999999999997</v>
      </c>
      <c r="H557" s="150">
        <v>0.156</v>
      </c>
      <c r="I557" s="151">
        <f t="shared" si="65"/>
        <v>9.36</v>
      </c>
      <c r="J557">
        <f t="shared" si="66"/>
        <v>6.2399999999999993</v>
      </c>
      <c r="K557">
        <f t="shared" si="67"/>
        <v>4.68</v>
      </c>
      <c r="L557">
        <f t="shared" si="68"/>
        <v>7.02</v>
      </c>
      <c r="M557" s="150"/>
      <c r="U557" s="239"/>
    </row>
    <row r="558" spans="1:21">
      <c r="A558" t="s">
        <v>230</v>
      </c>
      <c r="B558" s="239">
        <f t="shared" si="69"/>
        <v>230</v>
      </c>
      <c r="E558" s="149" t="s">
        <v>417</v>
      </c>
      <c r="F558" s="150">
        <v>326.10000000000002</v>
      </c>
      <c r="G558" s="150">
        <v>0.72219999999999995</v>
      </c>
      <c r="H558" s="150">
        <v>0.16799999999999998</v>
      </c>
      <c r="I558" s="151">
        <f t="shared" si="65"/>
        <v>10.079999999999998</v>
      </c>
      <c r="J558">
        <f t="shared" si="66"/>
        <v>6.7199999999999989</v>
      </c>
      <c r="K558">
        <f t="shared" si="67"/>
        <v>5.0399999999999991</v>
      </c>
      <c r="L558">
        <f t="shared" si="68"/>
        <v>7.5599999999999987</v>
      </c>
      <c r="M558" s="150"/>
      <c r="U558" s="239"/>
    </row>
    <row r="559" spans="1:21">
      <c r="A559" t="s">
        <v>230</v>
      </c>
      <c r="B559" s="239">
        <f t="shared" si="69"/>
        <v>240</v>
      </c>
      <c r="E559" s="149" t="s">
        <v>419</v>
      </c>
      <c r="F559" s="150">
        <v>355.1</v>
      </c>
      <c r="G559" s="150">
        <v>0.75360000000000005</v>
      </c>
      <c r="H559" s="150">
        <v>0.184</v>
      </c>
      <c r="I559" s="151">
        <f t="shared" si="65"/>
        <v>11.04</v>
      </c>
      <c r="J559">
        <f t="shared" si="66"/>
        <v>7.3599999999999994</v>
      </c>
      <c r="K559">
        <f t="shared" si="67"/>
        <v>5.52</v>
      </c>
      <c r="L559">
        <f t="shared" si="68"/>
        <v>8.2799999999999994</v>
      </c>
      <c r="M559" s="150"/>
      <c r="U559" s="239"/>
    </row>
    <row r="560" spans="1:21">
      <c r="A560" t="s">
        <v>230</v>
      </c>
      <c r="B560" s="239">
        <f t="shared" si="69"/>
        <v>250</v>
      </c>
      <c r="E560" s="149" t="s">
        <v>421</v>
      </c>
      <c r="F560" s="150">
        <v>385.3</v>
      </c>
      <c r="G560" s="150">
        <v>0.78500000000000003</v>
      </c>
      <c r="H560" s="150">
        <v>0.2</v>
      </c>
      <c r="I560" s="151">
        <f t="shared" si="65"/>
        <v>12</v>
      </c>
      <c r="J560">
        <f t="shared" si="66"/>
        <v>8</v>
      </c>
      <c r="K560">
        <f t="shared" si="67"/>
        <v>6</v>
      </c>
      <c r="L560">
        <f t="shared" si="68"/>
        <v>9</v>
      </c>
      <c r="M560" s="150"/>
      <c r="U560" s="239"/>
    </row>
    <row r="561" spans="1:21">
      <c r="A561" t="s">
        <v>230</v>
      </c>
      <c r="B561" s="239">
        <f t="shared" si="69"/>
        <v>260</v>
      </c>
      <c r="E561" s="149" t="s">
        <v>422</v>
      </c>
      <c r="F561" s="150">
        <v>416.7</v>
      </c>
      <c r="G561" s="150">
        <v>0.81640000000000001</v>
      </c>
      <c r="H561" s="150">
        <v>0.21600000000000003</v>
      </c>
      <c r="I561" s="151">
        <f t="shared" si="65"/>
        <v>12.96</v>
      </c>
      <c r="J561">
        <f t="shared" si="66"/>
        <v>8.64</v>
      </c>
      <c r="K561">
        <f t="shared" si="67"/>
        <v>6.48</v>
      </c>
      <c r="L561">
        <f t="shared" si="68"/>
        <v>9.7200000000000006</v>
      </c>
      <c r="M561" s="150"/>
      <c r="U561" s="239"/>
    </row>
    <row r="562" spans="1:21">
      <c r="A562" t="s">
        <v>230</v>
      </c>
      <c r="B562" s="239">
        <f t="shared" si="69"/>
        <v>280</v>
      </c>
      <c r="E562" s="149" t="s">
        <v>424</v>
      </c>
      <c r="F562" s="150">
        <v>483.3</v>
      </c>
      <c r="G562" s="150">
        <v>0.87919999999999998</v>
      </c>
      <c r="H562" s="150">
        <v>0.252</v>
      </c>
      <c r="I562" s="151">
        <f t="shared" si="65"/>
        <v>15.120000000000001</v>
      </c>
      <c r="J562">
        <f t="shared" si="66"/>
        <v>10.08</v>
      </c>
      <c r="K562">
        <f t="shared" si="67"/>
        <v>7.5600000000000005</v>
      </c>
      <c r="L562">
        <f t="shared" si="68"/>
        <v>11.34</v>
      </c>
      <c r="M562" s="150"/>
      <c r="U562" s="239"/>
    </row>
    <row r="563" spans="1:21">
      <c r="A563" t="s">
        <v>230</v>
      </c>
      <c r="B563" s="239">
        <f t="shared" si="69"/>
        <v>300</v>
      </c>
      <c r="E563" s="149" t="s">
        <v>426</v>
      </c>
      <c r="F563" s="150">
        <v>554.9</v>
      </c>
      <c r="G563" s="150">
        <v>0.94199999999999995</v>
      </c>
      <c r="H563" s="150">
        <v>0.28799999999999998</v>
      </c>
      <c r="I563" s="151">
        <f t="shared" si="65"/>
        <v>17.279999999999998</v>
      </c>
      <c r="J563">
        <f t="shared" si="66"/>
        <v>11.519999999999998</v>
      </c>
      <c r="K563">
        <f t="shared" si="67"/>
        <v>8.6399999999999988</v>
      </c>
      <c r="L563">
        <f t="shared" si="68"/>
        <v>12.959999999999997</v>
      </c>
      <c r="M563" s="150"/>
      <c r="U563" s="239"/>
    </row>
    <row r="564" spans="1:21">
      <c r="A564" t="s">
        <v>230</v>
      </c>
      <c r="B564" s="239">
        <f t="shared" si="69"/>
        <v>325</v>
      </c>
      <c r="E564" s="149" t="s">
        <v>4003</v>
      </c>
      <c r="F564" s="150">
        <v>651.20000000000005</v>
      </c>
      <c r="G564" s="150">
        <v>1.02</v>
      </c>
      <c r="H564" s="150">
        <v>0.32</v>
      </c>
      <c r="I564" s="151">
        <f t="shared" si="65"/>
        <v>19.2</v>
      </c>
      <c r="J564">
        <f t="shared" si="66"/>
        <v>12.799999999999999</v>
      </c>
      <c r="K564">
        <f t="shared" si="67"/>
        <v>9.6</v>
      </c>
      <c r="L564">
        <f t="shared" si="68"/>
        <v>14.399999999999999</v>
      </c>
      <c r="M564" s="150"/>
      <c r="U564" s="239"/>
    </row>
    <row r="565" spans="1:21">
      <c r="A565" t="s">
        <v>230</v>
      </c>
      <c r="B565" s="239">
        <f t="shared" si="69"/>
        <v>350</v>
      </c>
      <c r="E565" s="149" t="s">
        <v>429</v>
      </c>
      <c r="F565" s="150">
        <v>635.5</v>
      </c>
      <c r="G565" s="150">
        <v>1.09955</v>
      </c>
      <c r="H565" s="150">
        <v>0.36</v>
      </c>
      <c r="I565" s="151">
        <f t="shared" si="65"/>
        <v>21.599999999999998</v>
      </c>
      <c r="J565">
        <f t="shared" si="66"/>
        <v>14.399999999999999</v>
      </c>
      <c r="K565">
        <f t="shared" si="67"/>
        <v>10.799999999999999</v>
      </c>
      <c r="L565">
        <f t="shared" si="68"/>
        <v>16.2</v>
      </c>
      <c r="M565" s="150"/>
      <c r="U565" s="239"/>
    </row>
    <row r="566" spans="1:21">
      <c r="A566" t="s">
        <v>230</v>
      </c>
      <c r="B566" s="239">
        <f t="shared" si="69"/>
        <v>350</v>
      </c>
      <c r="E566" s="149" t="s">
        <v>429</v>
      </c>
      <c r="F566" s="150">
        <v>755</v>
      </c>
      <c r="G566" s="150"/>
      <c r="H566" s="150">
        <v>0.01</v>
      </c>
      <c r="I566" s="151">
        <f t="shared" si="65"/>
        <v>0.6</v>
      </c>
      <c r="J566">
        <f t="shared" si="66"/>
        <v>0.39999999999999997</v>
      </c>
      <c r="K566">
        <f t="shared" si="67"/>
        <v>0.3</v>
      </c>
      <c r="L566">
        <f t="shared" si="68"/>
        <v>0.44999999999999996</v>
      </c>
      <c r="M566" s="150"/>
      <c r="U566" s="239"/>
    </row>
    <row r="567" spans="1:21">
      <c r="A567" t="s">
        <v>230</v>
      </c>
      <c r="B567" s="239">
        <f t="shared" si="69"/>
        <v>350</v>
      </c>
      <c r="E567" s="149" t="s">
        <v>429</v>
      </c>
      <c r="F567" s="150">
        <v>751</v>
      </c>
      <c r="G567" s="150">
        <v>1.1000000000000001</v>
      </c>
      <c r="H567" s="150">
        <v>0.34</v>
      </c>
      <c r="I567" s="151">
        <f t="shared" si="65"/>
        <v>20.400000000000002</v>
      </c>
      <c r="J567">
        <f t="shared" si="66"/>
        <v>13.600000000000001</v>
      </c>
      <c r="K567">
        <f t="shared" si="67"/>
        <v>10.200000000000001</v>
      </c>
      <c r="L567">
        <f t="shared" si="68"/>
        <v>15.3</v>
      </c>
      <c r="M567" s="150"/>
      <c r="U567" s="239"/>
    </row>
    <row r="568" spans="1:21">
      <c r="A568" t="s">
        <v>230</v>
      </c>
      <c r="B568" s="239">
        <f t="shared" si="69"/>
        <v>360</v>
      </c>
      <c r="E568" s="149" t="s">
        <v>4004</v>
      </c>
      <c r="F568" s="150">
        <v>751</v>
      </c>
      <c r="G568" s="150">
        <v>1.1000000000000001</v>
      </c>
      <c r="H568" s="150">
        <v>0.34799999999999998</v>
      </c>
      <c r="I568" s="151">
        <f t="shared" si="65"/>
        <v>20.88</v>
      </c>
      <c r="J568">
        <f t="shared" si="66"/>
        <v>13.919999999999998</v>
      </c>
      <c r="K568">
        <f t="shared" si="67"/>
        <v>10.44</v>
      </c>
      <c r="L568">
        <f t="shared" si="68"/>
        <v>15.66</v>
      </c>
      <c r="M568" s="150"/>
      <c r="U568" s="239"/>
    </row>
    <row r="569" spans="1:21">
      <c r="A569" t="s">
        <v>230</v>
      </c>
      <c r="B569" s="239">
        <f t="shared" si="69"/>
        <v>375</v>
      </c>
      <c r="E569" s="149" t="s">
        <v>4005</v>
      </c>
      <c r="F569" s="150">
        <v>867</v>
      </c>
      <c r="G569" s="150">
        <v>1.1779999999999999</v>
      </c>
      <c r="H569" s="150">
        <v>0.4</v>
      </c>
      <c r="I569" s="151">
        <f t="shared" si="65"/>
        <v>24</v>
      </c>
      <c r="J569">
        <f t="shared" si="66"/>
        <v>16</v>
      </c>
      <c r="K569">
        <f t="shared" si="67"/>
        <v>12</v>
      </c>
      <c r="L569">
        <f t="shared" si="68"/>
        <v>18</v>
      </c>
      <c r="M569" s="150"/>
      <c r="U569" s="239"/>
    </row>
    <row r="570" spans="1:21">
      <c r="A570" t="s">
        <v>230</v>
      </c>
      <c r="B570" s="239">
        <f t="shared" si="69"/>
        <v>425</v>
      </c>
      <c r="E570" s="149" t="s">
        <v>4007</v>
      </c>
      <c r="F570" s="150">
        <v>1114</v>
      </c>
      <c r="G570" s="150">
        <v>1.335</v>
      </c>
      <c r="H570" s="150">
        <v>0.38</v>
      </c>
      <c r="I570" s="151">
        <f t="shared" si="65"/>
        <v>22.8</v>
      </c>
      <c r="J570">
        <f t="shared" si="66"/>
        <v>15.2</v>
      </c>
      <c r="K570">
        <f t="shared" si="67"/>
        <v>11.4</v>
      </c>
      <c r="L570">
        <f t="shared" si="68"/>
        <v>17.100000000000001</v>
      </c>
      <c r="M570" s="150"/>
      <c r="U570" s="239"/>
    </row>
    <row r="571" spans="1:21">
      <c r="A571" t="s">
        <v>230</v>
      </c>
      <c r="B571" s="239">
        <f t="shared" si="69"/>
        <v>475</v>
      </c>
      <c r="E571" s="149" t="s">
        <v>4008</v>
      </c>
      <c r="F571" s="150">
        <v>1391</v>
      </c>
      <c r="G571" s="150">
        <v>1.4930000000000001</v>
      </c>
      <c r="H571" s="150">
        <v>0.41200000000000003</v>
      </c>
      <c r="I571" s="151">
        <f t="shared" si="65"/>
        <v>24.720000000000002</v>
      </c>
      <c r="J571">
        <f t="shared" si="66"/>
        <v>16.48</v>
      </c>
      <c r="K571">
        <f t="shared" si="67"/>
        <v>12.360000000000001</v>
      </c>
      <c r="L571">
        <f t="shared" si="68"/>
        <v>18.540000000000003</v>
      </c>
      <c r="M571" s="150"/>
      <c r="U571" s="239"/>
    </row>
    <row r="572" spans="1:21">
      <c r="A572" t="s">
        <v>3988</v>
      </c>
      <c r="B572" s="239">
        <f t="shared" ref="B572:B635" si="70">SPLITME($E572,0,"*","tube")</f>
        <v>10</v>
      </c>
      <c r="C572" s="239">
        <f t="shared" ref="C572:C635" si="71">SPLITME($E572,1,"*","tube")</f>
        <v>10</v>
      </c>
      <c r="D572" s="239">
        <f t="shared" ref="D572:D635" si="72">SPLITME($E572,2,"*","tube")</f>
        <v>1</v>
      </c>
      <c r="E572" s="149" t="s">
        <v>790</v>
      </c>
      <c r="F572" s="150">
        <v>0.28000000000000003</v>
      </c>
      <c r="G572" s="150">
        <v>0.04</v>
      </c>
      <c r="H572" s="150">
        <v>0.01</v>
      </c>
      <c r="I572" s="151">
        <f t="shared" si="65"/>
        <v>0.6</v>
      </c>
      <c r="J572">
        <f t="shared" si="66"/>
        <v>0.39999999999999997</v>
      </c>
      <c r="K572">
        <f t="shared" si="67"/>
        <v>0.3</v>
      </c>
      <c r="L572">
        <f t="shared" si="68"/>
        <v>0.44999999999999996</v>
      </c>
      <c r="M572" s="150"/>
      <c r="U572" s="239"/>
    </row>
    <row r="573" spans="1:21">
      <c r="A573" t="s">
        <v>3988</v>
      </c>
      <c r="B573" s="239">
        <f t="shared" si="70"/>
        <v>10</v>
      </c>
      <c r="C573" s="239">
        <f t="shared" si="71"/>
        <v>10</v>
      </c>
      <c r="D573" s="239">
        <f t="shared" si="72"/>
        <v>1.25</v>
      </c>
      <c r="E573" s="149" t="s">
        <v>791</v>
      </c>
      <c r="F573" s="150">
        <v>0.34</v>
      </c>
      <c r="G573" s="150">
        <v>0.04</v>
      </c>
      <c r="H573" s="150">
        <v>0.01</v>
      </c>
      <c r="I573" s="151">
        <f t="shared" si="65"/>
        <v>0.6</v>
      </c>
      <c r="J573">
        <f t="shared" si="66"/>
        <v>0.39999999999999997</v>
      </c>
      <c r="K573">
        <f t="shared" si="67"/>
        <v>0.3</v>
      </c>
      <c r="L573">
        <f t="shared" si="68"/>
        <v>0.44999999999999996</v>
      </c>
      <c r="M573" s="150"/>
      <c r="U573" s="239"/>
    </row>
    <row r="574" spans="1:21">
      <c r="A574" s="239" t="s">
        <v>3988</v>
      </c>
      <c r="B574" s="239">
        <f t="shared" si="70"/>
        <v>12</v>
      </c>
      <c r="C574" s="239">
        <f t="shared" si="71"/>
        <v>12</v>
      </c>
      <c r="D574" s="239">
        <f t="shared" si="72"/>
        <v>1.25</v>
      </c>
      <c r="E574" s="149" t="s">
        <v>879</v>
      </c>
      <c r="F574" s="150">
        <v>0.41</v>
      </c>
      <c r="G574" s="150">
        <v>4.8000000000000001E-2</v>
      </c>
      <c r="H574" s="150">
        <v>0.01</v>
      </c>
      <c r="I574" s="151">
        <f t="shared" si="65"/>
        <v>0.6</v>
      </c>
      <c r="J574">
        <f t="shared" si="66"/>
        <v>0.39999999999999997</v>
      </c>
      <c r="K574">
        <f t="shared" si="67"/>
        <v>0.3</v>
      </c>
      <c r="L574">
        <f t="shared" si="68"/>
        <v>0.44999999999999996</v>
      </c>
      <c r="M574" s="150"/>
      <c r="U574" s="239"/>
    </row>
    <row r="575" spans="1:21">
      <c r="A575" s="239" t="s">
        <v>3988</v>
      </c>
      <c r="B575" s="239">
        <f t="shared" si="70"/>
        <v>12</v>
      </c>
      <c r="C575" s="239">
        <f t="shared" si="71"/>
        <v>12</v>
      </c>
      <c r="D575" s="239">
        <f t="shared" si="72"/>
        <v>1.5</v>
      </c>
      <c r="E575" s="149" t="s">
        <v>880</v>
      </c>
      <c r="F575" s="150">
        <v>0.49</v>
      </c>
      <c r="G575" s="150">
        <v>4.8000000000000001E-2</v>
      </c>
      <c r="H575" s="150">
        <v>0.01</v>
      </c>
      <c r="I575" s="151">
        <f t="shared" si="65"/>
        <v>0.6</v>
      </c>
      <c r="J575">
        <f t="shared" si="66"/>
        <v>0.39999999999999997</v>
      </c>
      <c r="K575">
        <f t="shared" si="67"/>
        <v>0.3</v>
      </c>
      <c r="L575">
        <f t="shared" si="68"/>
        <v>0.44999999999999996</v>
      </c>
      <c r="M575" s="150"/>
      <c r="U575" s="239"/>
    </row>
    <row r="576" spans="1:21">
      <c r="A576" s="239" t="s">
        <v>3988</v>
      </c>
      <c r="B576" s="239">
        <f t="shared" si="70"/>
        <v>15</v>
      </c>
      <c r="C576" s="239">
        <f t="shared" si="71"/>
        <v>15</v>
      </c>
      <c r="D576" s="239">
        <f t="shared" si="72"/>
        <v>1</v>
      </c>
      <c r="E576" s="149" t="s">
        <v>984</v>
      </c>
      <c r="F576" s="150">
        <v>0.43</v>
      </c>
      <c r="G576" s="150">
        <v>0.06</v>
      </c>
      <c r="H576" s="150">
        <v>0.01</v>
      </c>
      <c r="I576" s="151">
        <f t="shared" si="65"/>
        <v>0.6</v>
      </c>
      <c r="J576">
        <f t="shared" si="66"/>
        <v>0.39999999999999997</v>
      </c>
      <c r="K576">
        <f t="shared" si="67"/>
        <v>0.3</v>
      </c>
      <c r="L576">
        <f t="shared" si="68"/>
        <v>0.44999999999999996</v>
      </c>
      <c r="M576" s="150"/>
      <c r="U576" s="239"/>
    </row>
    <row r="577" spans="1:21">
      <c r="A577" s="239" t="s">
        <v>3988</v>
      </c>
      <c r="B577" s="239">
        <f t="shared" si="70"/>
        <v>15</v>
      </c>
      <c r="C577" s="239">
        <f t="shared" si="71"/>
        <v>15</v>
      </c>
      <c r="D577" s="239">
        <f t="shared" si="72"/>
        <v>1.25</v>
      </c>
      <c r="E577" s="149" t="s">
        <v>985</v>
      </c>
      <c r="F577" s="150">
        <v>0.53</v>
      </c>
      <c r="G577" s="150">
        <v>0.06</v>
      </c>
      <c r="H577" s="150">
        <v>0.01</v>
      </c>
      <c r="I577" s="151">
        <f t="shared" ref="I577:I640" si="73">H577*60</f>
        <v>0.6</v>
      </c>
      <c r="J577">
        <f t="shared" ref="J577:J640" si="74">40/60*I577</f>
        <v>0.39999999999999997</v>
      </c>
      <c r="K577">
        <f t="shared" ref="K577:K640" si="75">(30/60*I577)</f>
        <v>0.3</v>
      </c>
      <c r="L577">
        <f t="shared" ref="L577:L640" si="76">45/60*I577</f>
        <v>0.44999999999999996</v>
      </c>
      <c r="M577" s="150"/>
      <c r="U577" s="239"/>
    </row>
    <row r="578" spans="1:21">
      <c r="A578" s="239" t="s">
        <v>3988</v>
      </c>
      <c r="B578" s="239">
        <f t="shared" si="70"/>
        <v>15</v>
      </c>
      <c r="C578" s="239">
        <f t="shared" si="71"/>
        <v>15</v>
      </c>
      <c r="D578" s="239">
        <f t="shared" si="72"/>
        <v>1.5</v>
      </c>
      <c r="E578" s="149" t="s">
        <v>986</v>
      </c>
      <c r="F578" s="150">
        <v>0.63</v>
      </c>
      <c r="G578" s="150">
        <v>0.06</v>
      </c>
      <c r="H578" s="150">
        <v>0.01</v>
      </c>
      <c r="I578" s="151">
        <f t="shared" si="73"/>
        <v>0.6</v>
      </c>
      <c r="J578">
        <f t="shared" si="74"/>
        <v>0.39999999999999997</v>
      </c>
      <c r="K578">
        <f t="shared" si="75"/>
        <v>0.3</v>
      </c>
      <c r="L578">
        <f t="shared" si="76"/>
        <v>0.44999999999999996</v>
      </c>
      <c r="M578" s="150"/>
      <c r="U578" s="239"/>
    </row>
    <row r="579" spans="1:21">
      <c r="A579" s="239" t="s">
        <v>3988</v>
      </c>
      <c r="B579" s="239">
        <f t="shared" si="70"/>
        <v>15</v>
      </c>
      <c r="C579" s="239">
        <f t="shared" si="71"/>
        <v>15</v>
      </c>
      <c r="D579" s="239">
        <f t="shared" si="72"/>
        <v>1.75</v>
      </c>
      <c r="E579" s="149" t="s">
        <v>987</v>
      </c>
      <c r="F579" s="150">
        <v>0.72</v>
      </c>
      <c r="G579" s="150">
        <v>0.06</v>
      </c>
      <c r="H579" s="150">
        <v>0.01</v>
      </c>
      <c r="I579" s="151">
        <f t="shared" si="73"/>
        <v>0.6</v>
      </c>
      <c r="J579">
        <f t="shared" si="74"/>
        <v>0.39999999999999997</v>
      </c>
      <c r="K579">
        <f t="shared" si="75"/>
        <v>0.3</v>
      </c>
      <c r="L579">
        <f t="shared" si="76"/>
        <v>0.44999999999999996</v>
      </c>
      <c r="M579" s="150"/>
      <c r="U579" s="239"/>
    </row>
    <row r="580" spans="1:21">
      <c r="A580" s="239" t="s">
        <v>3988</v>
      </c>
      <c r="B580" s="239">
        <f t="shared" si="70"/>
        <v>15</v>
      </c>
      <c r="C580" s="239">
        <f t="shared" si="71"/>
        <v>15</v>
      </c>
      <c r="D580" s="239">
        <f t="shared" si="72"/>
        <v>2</v>
      </c>
      <c r="E580" s="149" t="s">
        <v>988</v>
      </c>
      <c r="F580" s="150">
        <v>0.81</v>
      </c>
      <c r="G580" s="150">
        <v>0.06</v>
      </c>
      <c r="H580" s="150">
        <v>0.01</v>
      </c>
      <c r="I580" s="151">
        <f t="shared" si="73"/>
        <v>0.6</v>
      </c>
      <c r="J580">
        <f t="shared" si="74"/>
        <v>0.39999999999999997</v>
      </c>
      <c r="K580">
        <f t="shared" si="75"/>
        <v>0.3</v>
      </c>
      <c r="L580">
        <f t="shared" si="76"/>
        <v>0.44999999999999996</v>
      </c>
      <c r="M580" s="150"/>
      <c r="U580" s="239"/>
    </row>
    <row r="581" spans="1:21">
      <c r="A581" s="239" t="s">
        <v>3988</v>
      </c>
      <c r="B581" s="239">
        <f t="shared" si="70"/>
        <v>16</v>
      </c>
      <c r="C581" s="239">
        <f t="shared" si="71"/>
        <v>16</v>
      </c>
      <c r="D581" s="239">
        <f t="shared" si="72"/>
        <v>1.5</v>
      </c>
      <c r="E581" s="149" t="s">
        <v>1025</v>
      </c>
      <c r="F581" s="150">
        <v>0.76</v>
      </c>
      <c r="G581" s="150">
        <v>6.6000000000000003E-2</v>
      </c>
      <c r="H581" s="150">
        <v>0.01</v>
      </c>
      <c r="I581" s="151">
        <f t="shared" si="73"/>
        <v>0.6</v>
      </c>
      <c r="J581">
        <f t="shared" si="74"/>
        <v>0.39999999999999997</v>
      </c>
      <c r="K581">
        <f t="shared" si="75"/>
        <v>0.3</v>
      </c>
      <c r="L581">
        <f t="shared" si="76"/>
        <v>0.44999999999999996</v>
      </c>
      <c r="M581" s="150"/>
      <c r="U581" s="239"/>
    </row>
    <row r="582" spans="1:21">
      <c r="A582" t="s">
        <v>3988</v>
      </c>
      <c r="B582" s="239">
        <f t="shared" si="70"/>
        <v>18</v>
      </c>
      <c r="C582" s="239">
        <f t="shared" si="71"/>
        <v>18</v>
      </c>
      <c r="D582" s="239">
        <f t="shared" si="72"/>
        <v>1.5</v>
      </c>
      <c r="E582" s="149" t="s">
        <v>1073</v>
      </c>
      <c r="F582" s="150">
        <v>0.77</v>
      </c>
      <c r="G582" s="150">
        <v>7.1999999999999995E-2</v>
      </c>
      <c r="H582" s="150">
        <v>0.01</v>
      </c>
      <c r="I582" s="151">
        <f t="shared" si="73"/>
        <v>0.6</v>
      </c>
      <c r="J582">
        <f t="shared" si="74"/>
        <v>0.39999999999999997</v>
      </c>
      <c r="K582">
        <f t="shared" si="75"/>
        <v>0.3</v>
      </c>
      <c r="L582">
        <f t="shared" si="76"/>
        <v>0.44999999999999996</v>
      </c>
      <c r="M582" s="150"/>
      <c r="U582" s="239"/>
    </row>
    <row r="583" spans="1:21">
      <c r="A583" s="239" t="s">
        <v>3988</v>
      </c>
      <c r="B583" s="239">
        <f t="shared" si="70"/>
        <v>20</v>
      </c>
      <c r="C583" s="239">
        <f t="shared" si="71"/>
        <v>20</v>
      </c>
      <c r="D583" s="239">
        <f t="shared" si="72"/>
        <v>1</v>
      </c>
      <c r="E583" s="149" t="s">
        <v>1110</v>
      </c>
      <c r="F583" s="150">
        <v>0.59</v>
      </c>
      <c r="G583" s="150">
        <v>0.08</v>
      </c>
      <c r="H583" s="150">
        <v>0.01</v>
      </c>
      <c r="I583" s="151">
        <f t="shared" si="73"/>
        <v>0.6</v>
      </c>
      <c r="J583">
        <f t="shared" si="74"/>
        <v>0.39999999999999997</v>
      </c>
      <c r="K583">
        <f t="shared" si="75"/>
        <v>0.3</v>
      </c>
      <c r="L583">
        <f t="shared" si="76"/>
        <v>0.44999999999999996</v>
      </c>
      <c r="M583" s="150"/>
      <c r="U583" s="239"/>
    </row>
    <row r="584" spans="1:21">
      <c r="A584" s="239" t="s">
        <v>3988</v>
      </c>
      <c r="B584" s="239">
        <f t="shared" si="70"/>
        <v>20</v>
      </c>
      <c r="C584" s="239">
        <f t="shared" si="71"/>
        <v>20</v>
      </c>
      <c r="D584" s="239">
        <f t="shared" si="72"/>
        <v>1.25</v>
      </c>
      <c r="E584" s="149" t="s">
        <v>1111</v>
      </c>
      <c r="F584" s="150">
        <v>0.73</v>
      </c>
      <c r="G584" s="150">
        <v>0.08</v>
      </c>
      <c r="H584" s="150">
        <v>0.01</v>
      </c>
      <c r="I584" s="151">
        <f t="shared" si="73"/>
        <v>0.6</v>
      </c>
      <c r="J584">
        <f t="shared" si="74"/>
        <v>0.39999999999999997</v>
      </c>
      <c r="K584">
        <f t="shared" si="75"/>
        <v>0.3</v>
      </c>
      <c r="L584">
        <f t="shared" si="76"/>
        <v>0.44999999999999996</v>
      </c>
      <c r="M584" s="150"/>
      <c r="U584" s="239"/>
    </row>
    <row r="585" spans="1:21">
      <c r="A585" s="239" t="s">
        <v>3988</v>
      </c>
      <c r="B585" s="239">
        <f t="shared" si="70"/>
        <v>20</v>
      </c>
      <c r="C585" s="239">
        <f t="shared" si="71"/>
        <v>20</v>
      </c>
      <c r="D585" s="239">
        <f t="shared" si="72"/>
        <v>1.5</v>
      </c>
      <c r="E585" s="149" t="s">
        <v>1112</v>
      </c>
      <c r="F585" s="150">
        <v>0.86</v>
      </c>
      <c r="G585" s="150">
        <v>0.08</v>
      </c>
      <c r="H585" s="150">
        <v>0.01</v>
      </c>
      <c r="I585" s="151">
        <f t="shared" si="73"/>
        <v>0.6</v>
      </c>
      <c r="J585">
        <f t="shared" si="74"/>
        <v>0.39999999999999997</v>
      </c>
      <c r="K585">
        <f t="shared" si="75"/>
        <v>0.3</v>
      </c>
      <c r="L585">
        <f t="shared" si="76"/>
        <v>0.44999999999999996</v>
      </c>
      <c r="M585" s="150"/>
      <c r="U585" s="239"/>
    </row>
    <row r="586" spans="1:21">
      <c r="A586" s="239" t="s">
        <v>3988</v>
      </c>
      <c r="B586" s="239">
        <f t="shared" si="70"/>
        <v>20</v>
      </c>
      <c r="C586" s="239">
        <f t="shared" si="71"/>
        <v>20</v>
      </c>
      <c r="D586" s="239">
        <f t="shared" si="72"/>
        <v>2</v>
      </c>
      <c r="E586" s="149" t="s">
        <v>1113</v>
      </c>
      <c r="F586" s="150">
        <v>1.1200000000000001</v>
      </c>
      <c r="G586" s="150">
        <v>0.08</v>
      </c>
      <c r="H586" s="150">
        <v>0.01</v>
      </c>
      <c r="I586" s="151">
        <f t="shared" si="73"/>
        <v>0.6</v>
      </c>
      <c r="J586">
        <f t="shared" si="74"/>
        <v>0.39999999999999997</v>
      </c>
      <c r="K586">
        <f t="shared" si="75"/>
        <v>0.3</v>
      </c>
      <c r="L586">
        <f t="shared" si="76"/>
        <v>0.44999999999999996</v>
      </c>
      <c r="M586" s="150"/>
      <c r="U586" s="239"/>
    </row>
    <row r="587" spans="1:21">
      <c r="A587" s="239" t="s">
        <v>3988</v>
      </c>
      <c r="B587" s="239">
        <f t="shared" si="70"/>
        <v>22</v>
      </c>
      <c r="C587" s="239">
        <f t="shared" si="71"/>
        <v>22</v>
      </c>
      <c r="D587" s="239">
        <f t="shared" si="72"/>
        <v>1.5</v>
      </c>
      <c r="E587" s="149" t="s">
        <v>1156</v>
      </c>
      <c r="F587" s="150">
        <v>0.96</v>
      </c>
      <c r="G587" s="150">
        <v>8.7999999999999995E-2</v>
      </c>
      <c r="H587" s="150">
        <v>0.01</v>
      </c>
      <c r="I587" s="151">
        <f t="shared" si="73"/>
        <v>0.6</v>
      </c>
      <c r="J587">
        <f t="shared" si="74"/>
        <v>0.39999999999999997</v>
      </c>
      <c r="K587">
        <f t="shared" si="75"/>
        <v>0.3</v>
      </c>
      <c r="L587">
        <f t="shared" si="76"/>
        <v>0.44999999999999996</v>
      </c>
      <c r="M587" s="150"/>
      <c r="U587" s="239"/>
    </row>
    <row r="588" spans="1:21">
      <c r="A588" s="239" t="s">
        <v>3988</v>
      </c>
      <c r="B588" s="239">
        <f t="shared" si="70"/>
        <v>25</v>
      </c>
      <c r="C588" s="239">
        <f t="shared" si="71"/>
        <v>25</v>
      </c>
      <c r="D588" s="239">
        <f t="shared" si="72"/>
        <v>1</v>
      </c>
      <c r="E588" s="149" t="s">
        <v>1190</v>
      </c>
      <c r="F588" s="150">
        <v>0.75</v>
      </c>
      <c r="G588" s="150">
        <v>0.1</v>
      </c>
      <c r="H588" s="150">
        <v>0.01</v>
      </c>
      <c r="I588" s="151">
        <f t="shared" si="73"/>
        <v>0.6</v>
      </c>
      <c r="J588">
        <f t="shared" si="74"/>
        <v>0.39999999999999997</v>
      </c>
      <c r="K588">
        <f t="shared" si="75"/>
        <v>0.3</v>
      </c>
      <c r="L588">
        <f t="shared" si="76"/>
        <v>0.44999999999999996</v>
      </c>
      <c r="M588" s="150"/>
      <c r="U588" s="239"/>
    </row>
    <row r="589" spans="1:21">
      <c r="A589" s="239" t="s">
        <v>3988</v>
      </c>
      <c r="B589" s="239">
        <f t="shared" si="70"/>
        <v>25</v>
      </c>
      <c r="C589" s="239">
        <f t="shared" si="71"/>
        <v>25</v>
      </c>
      <c r="D589" s="239">
        <f t="shared" si="72"/>
        <v>1.25</v>
      </c>
      <c r="E589" s="149" t="s">
        <v>1191</v>
      </c>
      <c r="F589" s="150">
        <v>0.93</v>
      </c>
      <c r="G589" s="150">
        <v>0.1</v>
      </c>
      <c r="H589" s="150">
        <v>0.01</v>
      </c>
      <c r="I589" s="151">
        <f t="shared" si="73"/>
        <v>0.6</v>
      </c>
      <c r="J589">
        <f t="shared" si="74"/>
        <v>0.39999999999999997</v>
      </c>
      <c r="K589">
        <f t="shared" si="75"/>
        <v>0.3</v>
      </c>
      <c r="L589">
        <f t="shared" si="76"/>
        <v>0.44999999999999996</v>
      </c>
      <c r="M589" s="150"/>
      <c r="U589" s="239"/>
    </row>
    <row r="590" spans="1:21">
      <c r="A590" s="239" t="s">
        <v>3988</v>
      </c>
      <c r="B590" s="239">
        <f t="shared" si="70"/>
        <v>25</v>
      </c>
      <c r="C590" s="239">
        <f t="shared" si="71"/>
        <v>25</v>
      </c>
      <c r="D590" s="239">
        <f t="shared" si="72"/>
        <v>1.5</v>
      </c>
      <c r="E590" s="149" t="s">
        <v>1192</v>
      </c>
      <c r="F590" s="150">
        <v>1.1000000000000001</v>
      </c>
      <c r="G590" s="150">
        <v>0.1</v>
      </c>
      <c r="H590" s="150">
        <v>0.01</v>
      </c>
      <c r="I590" s="151">
        <f t="shared" si="73"/>
        <v>0.6</v>
      </c>
      <c r="J590">
        <f t="shared" si="74"/>
        <v>0.39999999999999997</v>
      </c>
      <c r="K590">
        <f t="shared" si="75"/>
        <v>0.3</v>
      </c>
      <c r="L590">
        <f t="shared" si="76"/>
        <v>0.44999999999999996</v>
      </c>
      <c r="M590" s="150"/>
      <c r="U590" s="239"/>
    </row>
    <row r="591" spans="1:21">
      <c r="A591" s="239" t="s">
        <v>3988</v>
      </c>
      <c r="B591" s="239">
        <f t="shared" si="70"/>
        <v>25</v>
      </c>
      <c r="C591" s="239">
        <f t="shared" si="71"/>
        <v>25</v>
      </c>
      <c r="D591" s="239">
        <f t="shared" si="72"/>
        <v>2</v>
      </c>
      <c r="E591" s="149" t="s">
        <v>1193</v>
      </c>
      <c r="F591" s="150">
        <v>1.44</v>
      </c>
      <c r="G591" s="150">
        <v>0.1</v>
      </c>
      <c r="H591" s="150">
        <v>0.01</v>
      </c>
      <c r="I591" s="151">
        <f t="shared" si="73"/>
        <v>0.6</v>
      </c>
      <c r="J591">
        <f t="shared" si="74"/>
        <v>0.39999999999999997</v>
      </c>
      <c r="K591">
        <f t="shared" si="75"/>
        <v>0.3</v>
      </c>
      <c r="L591">
        <f t="shared" si="76"/>
        <v>0.44999999999999996</v>
      </c>
      <c r="M591" s="150"/>
      <c r="U591" s="239"/>
    </row>
    <row r="592" spans="1:21">
      <c r="A592" s="239" t="s">
        <v>3988</v>
      </c>
      <c r="B592" s="239">
        <f t="shared" si="70"/>
        <v>25</v>
      </c>
      <c r="C592" s="239">
        <f t="shared" si="71"/>
        <v>25</v>
      </c>
      <c r="D592" s="239">
        <f t="shared" si="72"/>
        <v>2.5</v>
      </c>
      <c r="E592" s="149" t="s">
        <v>1194</v>
      </c>
      <c r="F592" s="150">
        <v>1.76</v>
      </c>
      <c r="G592" s="150">
        <v>0.1</v>
      </c>
      <c r="H592" s="150">
        <v>0.01</v>
      </c>
      <c r="I592" s="151">
        <f t="shared" si="73"/>
        <v>0.6</v>
      </c>
      <c r="J592">
        <f t="shared" si="74"/>
        <v>0.39999999999999997</v>
      </c>
      <c r="K592">
        <f t="shared" si="75"/>
        <v>0.3</v>
      </c>
      <c r="L592">
        <f t="shared" si="76"/>
        <v>0.44999999999999996</v>
      </c>
      <c r="M592" s="150"/>
      <c r="U592" s="239"/>
    </row>
    <row r="593" spans="1:21">
      <c r="A593" s="239" t="s">
        <v>3988</v>
      </c>
      <c r="B593" s="239">
        <f t="shared" si="70"/>
        <v>25</v>
      </c>
      <c r="C593" s="239">
        <f t="shared" si="71"/>
        <v>25</v>
      </c>
      <c r="D593" s="239">
        <f t="shared" si="72"/>
        <v>3</v>
      </c>
      <c r="E593" s="149" t="s">
        <v>1195</v>
      </c>
      <c r="F593" s="150">
        <v>1.92</v>
      </c>
      <c r="G593" s="150">
        <v>0.1</v>
      </c>
      <c r="H593" s="150">
        <v>0.01</v>
      </c>
      <c r="I593" s="151">
        <f t="shared" si="73"/>
        <v>0.6</v>
      </c>
      <c r="J593">
        <f t="shared" si="74"/>
        <v>0.39999999999999997</v>
      </c>
      <c r="K593">
        <f t="shared" si="75"/>
        <v>0.3</v>
      </c>
      <c r="L593">
        <f t="shared" si="76"/>
        <v>0.44999999999999996</v>
      </c>
      <c r="M593" s="150"/>
      <c r="U593" s="239"/>
    </row>
    <row r="594" spans="1:21">
      <c r="A594" s="239" t="s">
        <v>3988</v>
      </c>
      <c r="B594" s="239">
        <f t="shared" si="70"/>
        <v>30</v>
      </c>
      <c r="C594" s="239">
        <f t="shared" si="71"/>
        <v>30</v>
      </c>
      <c r="D594" s="239">
        <f t="shared" si="72"/>
        <v>1.25</v>
      </c>
      <c r="E594" s="149" t="s">
        <v>1266</v>
      </c>
      <c r="F594" s="150">
        <v>1.1299999999999999</v>
      </c>
      <c r="G594" s="150">
        <v>0.12</v>
      </c>
      <c r="H594" s="150">
        <v>0.01</v>
      </c>
      <c r="I594" s="151">
        <f t="shared" si="73"/>
        <v>0.6</v>
      </c>
      <c r="J594">
        <f t="shared" si="74"/>
        <v>0.39999999999999997</v>
      </c>
      <c r="K594">
        <f t="shared" si="75"/>
        <v>0.3</v>
      </c>
      <c r="L594">
        <f t="shared" si="76"/>
        <v>0.44999999999999996</v>
      </c>
      <c r="M594" s="150"/>
      <c r="U594" s="239"/>
    </row>
    <row r="595" spans="1:21">
      <c r="A595" s="239" t="s">
        <v>3988</v>
      </c>
      <c r="B595" s="239">
        <f t="shared" si="70"/>
        <v>30</v>
      </c>
      <c r="C595" s="239">
        <f t="shared" si="71"/>
        <v>30</v>
      </c>
      <c r="D595" s="239">
        <f t="shared" si="72"/>
        <v>1.5</v>
      </c>
      <c r="E595" s="149" t="s">
        <v>1267</v>
      </c>
      <c r="F595" s="150">
        <v>1.34</v>
      </c>
      <c r="G595" s="150">
        <v>0.12</v>
      </c>
      <c r="H595" s="150">
        <v>0.01</v>
      </c>
      <c r="I595" s="151">
        <f t="shared" si="73"/>
        <v>0.6</v>
      </c>
      <c r="J595">
        <f t="shared" si="74"/>
        <v>0.39999999999999997</v>
      </c>
      <c r="K595">
        <f t="shared" si="75"/>
        <v>0.3</v>
      </c>
      <c r="L595">
        <f t="shared" si="76"/>
        <v>0.44999999999999996</v>
      </c>
      <c r="M595" s="150"/>
      <c r="U595" s="239"/>
    </row>
    <row r="596" spans="1:21">
      <c r="A596" s="239" t="s">
        <v>3988</v>
      </c>
      <c r="B596" s="239">
        <f t="shared" si="70"/>
        <v>30</v>
      </c>
      <c r="C596" s="239">
        <f t="shared" si="71"/>
        <v>30</v>
      </c>
      <c r="D596" s="239">
        <f t="shared" si="72"/>
        <v>2</v>
      </c>
      <c r="E596" s="149" t="s">
        <v>1268</v>
      </c>
      <c r="F596" s="150">
        <v>1.75</v>
      </c>
      <c r="G596" s="150">
        <v>0.12</v>
      </c>
      <c r="H596" s="150">
        <v>0.01</v>
      </c>
      <c r="I596" s="151">
        <f t="shared" si="73"/>
        <v>0.6</v>
      </c>
      <c r="J596">
        <f t="shared" si="74"/>
        <v>0.39999999999999997</v>
      </c>
      <c r="K596">
        <f t="shared" si="75"/>
        <v>0.3</v>
      </c>
      <c r="L596">
        <f t="shared" si="76"/>
        <v>0.44999999999999996</v>
      </c>
      <c r="M596" s="150"/>
      <c r="U596" s="239"/>
    </row>
    <row r="597" spans="1:21">
      <c r="A597" s="239" t="s">
        <v>3988</v>
      </c>
      <c r="B597" s="239">
        <f t="shared" si="70"/>
        <v>30</v>
      </c>
      <c r="C597" s="239">
        <f t="shared" si="71"/>
        <v>30</v>
      </c>
      <c r="D597" s="239">
        <f t="shared" si="72"/>
        <v>2.5</v>
      </c>
      <c r="E597" s="149" t="s">
        <v>1269</v>
      </c>
      <c r="F597" s="150">
        <v>2.15</v>
      </c>
      <c r="G597" s="150">
        <v>0.12</v>
      </c>
      <c r="H597" s="150">
        <v>0.01</v>
      </c>
      <c r="I597" s="151">
        <f t="shared" si="73"/>
        <v>0.6</v>
      </c>
      <c r="J597">
        <f t="shared" si="74"/>
        <v>0.39999999999999997</v>
      </c>
      <c r="K597">
        <f t="shared" si="75"/>
        <v>0.3</v>
      </c>
      <c r="L597">
        <f t="shared" si="76"/>
        <v>0.44999999999999996</v>
      </c>
      <c r="M597" s="150"/>
      <c r="U597" s="239"/>
    </row>
    <row r="598" spans="1:21">
      <c r="A598" s="239" t="s">
        <v>3988</v>
      </c>
      <c r="B598" s="239">
        <f t="shared" si="70"/>
        <v>30</v>
      </c>
      <c r="C598" s="239">
        <f t="shared" si="71"/>
        <v>30</v>
      </c>
      <c r="D598" s="239">
        <f t="shared" si="72"/>
        <v>3</v>
      </c>
      <c r="E598" s="149" t="s">
        <v>1270</v>
      </c>
      <c r="F598" s="150">
        <v>2.39</v>
      </c>
      <c r="G598" s="150">
        <v>0.12</v>
      </c>
      <c r="H598" s="150">
        <v>0.01</v>
      </c>
      <c r="I598" s="151">
        <f t="shared" si="73"/>
        <v>0.6</v>
      </c>
      <c r="J598">
        <f t="shared" si="74"/>
        <v>0.39999999999999997</v>
      </c>
      <c r="K598">
        <f t="shared" si="75"/>
        <v>0.3</v>
      </c>
      <c r="L598">
        <f t="shared" si="76"/>
        <v>0.44999999999999996</v>
      </c>
      <c r="M598" s="150"/>
      <c r="U598" s="239"/>
    </row>
    <row r="599" spans="1:21">
      <c r="A599" s="239" t="s">
        <v>3988</v>
      </c>
      <c r="B599" s="239">
        <f t="shared" si="70"/>
        <v>30</v>
      </c>
      <c r="C599" s="239">
        <f t="shared" si="71"/>
        <v>30</v>
      </c>
      <c r="D599" s="239">
        <f t="shared" si="72"/>
        <v>3.5</v>
      </c>
      <c r="E599" s="149" t="s">
        <v>1271</v>
      </c>
      <c r="F599" s="150">
        <v>2.71</v>
      </c>
      <c r="G599" s="150">
        <v>0.12</v>
      </c>
      <c r="H599" s="150">
        <v>0.01</v>
      </c>
      <c r="I599" s="151">
        <f t="shared" si="73"/>
        <v>0.6</v>
      </c>
      <c r="J599">
        <f t="shared" si="74"/>
        <v>0.39999999999999997</v>
      </c>
      <c r="K599">
        <f t="shared" si="75"/>
        <v>0.3</v>
      </c>
      <c r="L599">
        <f t="shared" si="76"/>
        <v>0.44999999999999996</v>
      </c>
      <c r="M599" s="150"/>
      <c r="U599" s="239"/>
    </row>
    <row r="600" spans="1:21">
      <c r="A600" s="239" t="s">
        <v>3988</v>
      </c>
      <c r="B600" s="239">
        <f t="shared" si="70"/>
        <v>30</v>
      </c>
      <c r="C600" s="239">
        <f t="shared" si="71"/>
        <v>30</v>
      </c>
      <c r="D600" s="239">
        <f t="shared" si="72"/>
        <v>4</v>
      </c>
      <c r="E600" s="149" t="s">
        <v>1272</v>
      </c>
      <c r="F600" s="150">
        <v>3</v>
      </c>
      <c r="G600" s="150">
        <v>0.12</v>
      </c>
      <c r="H600" s="150">
        <v>0.01</v>
      </c>
      <c r="I600" s="151">
        <f t="shared" si="73"/>
        <v>0.6</v>
      </c>
      <c r="J600">
        <f t="shared" si="74"/>
        <v>0.39999999999999997</v>
      </c>
      <c r="K600">
        <f t="shared" si="75"/>
        <v>0.3</v>
      </c>
      <c r="L600">
        <f t="shared" si="76"/>
        <v>0.44999999999999996</v>
      </c>
      <c r="M600" s="150"/>
      <c r="U600" s="239"/>
    </row>
    <row r="601" spans="1:21">
      <c r="A601" t="s">
        <v>3988</v>
      </c>
      <c r="B601" s="239">
        <f t="shared" si="70"/>
        <v>35</v>
      </c>
      <c r="C601" s="239">
        <f t="shared" si="71"/>
        <v>35</v>
      </c>
      <c r="D601" s="239">
        <f t="shared" si="72"/>
        <v>1.5</v>
      </c>
      <c r="E601" s="149" t="s">
        <v>1300</v>
      </c>
      <c r="F601" s="150">
        <v>1.57</v>
      </c>
      <c r="G601" s="150">
        <v>0.14000000000000001</v>
      </c>
      <c r="H601" s="150">
        <v>0.01</v>
      </c>
      <c r="I601" s="151">
        <f t="shared" si="73"/>
        <v>0.6</v>
      </c>
      <c r="J601">
        <f t="shared" si="74"/>
        <v>0.39999999999999997</v>
      </c>
      <c r="K601">
        <f t="shared" si="75"/>
        <v>0.3</v>
      </c>
      <c r="L601">
        <f t="shared" si="76"/>
        <v>0.44999999999999996</v>
      </c>
      <c r="M601" s="150"/>
      <c r="U601" s="239"/>
    </row>
    <row r="602" spans="1:21">
      <c r="A602" s="239" t="s">
        <v>3988</v>
      </c>
      <c r="B602" s="239">
        <f t="shared" si="70"/>
        <v>35</v>
      </c>
      <c r="C602" s="239">
        <f t="shared" si="71"/>
        <v>35</v>
      </c>
      <c r="D602" s="239">
        <f t="shared" si="72"/>
        <v>2</v>
      </c>
      <c r="E602" s="149" t="s">
        <v>1301</v>
      </c>
      <c r="F602" s="150">
        <v>2.0699999999999998</v>
      </c>
      <c r="G602" s="150">
        <v>0.14000000000000001</v>
      </c>
      <c r="H602" s="150">
        <v>0.01</v>
      </c>
      <c r="I602" s="151">
        <f t="shared" si="73"/>
        <v>0.6</v>
      </c>
      <c r="J602">
        <f t="shared" si="74"/>
        <v>0.39999999999999997</v>
      </c>
      <c r="K602">
        <f t="shared" si="75"/>
        <v>0.3</v>
      </c>
      <c r="L602">
        <f t="shared" si="76"/>
        <v>0.44999999999999996</v>
      </c>
      <c r="M602" s="150"/>
      <c r="U602" s="239"/>
    </row>
    <row r="603" spans="1:21">
      <c r="A603" s="239" t="s">
        <v>3988</v>
      </c>
      <c r="B603" s="239">
        <f t="shared" si="70"/>
        <v>35</v>
      </c>
      <c r="C603" s="239">
        <f t="shared" si="71"/>
        <v>35</v>
      </c>
      <c r="D603" s="239">
        <f t="shared" si="72"/>
        <v>3</v>
      </c>
      <c r="E603" s="149" t="s">
        <v>1302</v>
      </c>
      <c r="F603" s="150">
        <v>2.86</v>
      </c>
      <c r="G603" s="150">
        <v>0.14000000000000001</v>
      </c>
      <c r="H603" s="150">
        <v>0.01</v>
      </c>
      <c r="I603" s="151">
        <f t="shared" si="73"/>
        <v>0.6</v>
      </c>
      <c r="J603">
        <f t="shared" si="74"/>
        <v>0.39999999999999997</v>
      </c>
      <c r="K603">
        <f t="shared" si="75"/>
        <v>0.3</v>
      </c>
      <c r="L603">
        <f t="shared" si="76"/>
        <v>0.44999999999999996</v>
      </c>
      <c r="M603" s="150"/>
      <c r="U603" s="239"/>
    </row>
    <row r="604" spans="1:21">
      <c r="A604" s="239" t="s">
        <v>3988</v>
      </c>
      <c r="B604" s="239">
        <f t="shared" si="70"/>
        <v>35</v>
      </c>
      <c r="C604" s="239">
        <f t="shared" si="71"/>
        <v>35</v>
      </c>
      <c r="D604" s="239">
        <f t="shared" si="72"/>
        <v>3.5</v>
      </c>
      <c r="E604" s="149" t="s">
        <v>1303</v>
      </c>
      <c r="F604" s="150">
        <v>3.26</v>
      </c>
      <c r="G604" s="150">
        <v>0.14000000000000001</v>
      </c>
      <c r="H604" s="150">
        <v>0.01</v>
      </c>
      <c r="I604" s="151">
        <f t="shared" si="73"/>
        <v>0.6</v>
      </c>
      <c r="J604">
        <f t="shared" si="74"/>
        <v>0.39999999999999997</v>
      </c>
      <c r="K604">
        <f t="shared" si="75"/>
        <v>0.3</v>
      </c>
      <c r="L604">
        <f t="shared" si="76"/>
        <v>0.44999999999999996</v>
      </c>
      <c r="M604" s="150"/>
      <c r="U604" s="239"/>
    </row>
    <row r="605" spans="1:21">
      <c r="A605" s="239" t="s">
        <v>3988</v>
      </c>
      <c r="B605" s="239">
        <f t="shared" si="70"/>
        <v>35</v>
      </c>
      <c r="C605" s="239">
        <f t="shared" si="71"/>
        <v>35</v>
      </c>
      <c r="D605" s="239">
        <f t="shared" si="72"/>
        <v>4</v>
      </c>
      <c r="E605" s="149" t="s">
        <v>1304</v>
      </c>
      <c r="F605" s="150">
        <v>3.62</v>
      </c>
      <c r="G605" s="150">
        <v>0.14000000000000001</v>
      </c>
      <c r="H605" s="150">
        <v>1.2E-2</v>
      </c>
      <c r="I605" s="151">
        <f t="shared" si="73"/>
        <v>0.72</v>
      </c>
      <c r="J605">
        <f t="shared" si="74"/>
        <v>0.48</v>
      </c>
      <c r="K605">
        <f t="shared" si="75"/>
        <v>0.36</v>
      </c>
      <c r="L605">
        <f t="shared" si="76"/>
        <v>0.54</v>
      </c>
      <c r="M605" s="150"/>
      <c r="U605" s="239"/>
    </row>
    <row r="606" spans="1:21">
      <c r="A606" s="239" t="s">
        <v>3988</v>
      </c>
      <c r="B606" s="239">
        <f t="shared" si="70"/>
        <v>40</v>
      </c>
      <c r="C606" s="239">
        <f t="shared" si="71"/>
        <v>40</v>
      </c>
      <c r="D606" s="239">
        <f t="shared" si="72"/>
        <v>1.5</v>
      </c>
      <c r="E606" s="149" t="s">
        <v>1331</v>
      </c>
      <c r="F606" s="150">
        <v>1.81</v>
      </c>
      <c r="G606" s="150">
        <v>0.16</v>
      </c>
      <c r="H606" s="150">
        <v>0.01</v>
      </c>
      <c r="I606" s="151">
        <f t="shared" si="73"/>
        <v>0.6</v>
      </c>
      <c r="J606">
        <f t="shared" si="74"/>
        <v>0.39999999999999997</v>
      </c>
      <c r="K606">
        <f t="shared" si="75"/>
        <v>0.3</v>
      </c>
      <c r="L606">
        <f t="shared" si="76"/>
        <v>0.44999999999999996</v>
      </c>
      <c r="M606" s="150"/>
      <c r="U606" s="239"/>
    </row>
    <row r="607" spans="1:21">
      <c r="A607" s="239" t="s">
        <v>3988</v>
      </c>
      <c r="B607" s="239">
        <f t="shared" si="70"/>
        <v>40</v>
      </c>
      <c r="C607" s="239">
        <f t="shared" si="71"/>
        <v>40</v>
      </c>
      <c r="D607" s="239">
        <f t="shared" si="72"/>
        <v>2</v>
      </c>
      <c r="E607" s="149" t="s">
        <v>1332</v>
      </c>
      <c r="F607" s="150">
        <v>2.38</v>
      </c>
      <c r="G607" s="150">
        <v>0.16</v>
      </c>
      <c r="H607" s="150">
        <v>0.01</v>
      </c>
      <c r="I607" s="151">
        <f t="shared" si="73"/>
        <v>0.6</v>
      </c>
      <c r="J607">
        <f t="shared" si="74"/>
        <v>0.39999999999999997</v>
      </c>
      <c r="K607">
        <f t="shared" si="75"/>
        <v>0.3</v>
      </c>
      <c r="L607">
        <f t="shared" si="76"/>
        <v>0.44999999999999996</v>
      </c>
      <c r="M607" s="150"/>
      <c r="U607" s="239"/>
    </row>
    <row r="608" spans="1:21">
      <c r="A608" s="239" t="s">
        <v>3988</v>
      </c>
      <c r="B608" s="239">
        <f t="shared" si="70"/>
        <v>40</v>
      </c>
      <c r="C608" s="239">
        <f t="shared" si="71"/>
        <v>40</v>
      </c>
      <c r="D608" s="239">
        <f t="shared" si="72"/>
        <v>2.5</v>
      </c>
      <c r="E608" s="149" t="s">
        <v>1333</v>
      </c>
      <c r="F608" s="150">
        <v>2.93</v>
      </c>
      <c r="G608" s="150">
        <v>0.16</v>
      </c>
      <c r="H608" s="150">
        <v>0.01</v>
      </c>
      <c r="I608" s="151">
        <f t="shared" si="73"/>
        <v>0.6</v>
      </c>
      <c r="J608">
        <f t="shared" si="74"/>
        <v>0.39999999999999997</v>
      </c>
      <c r="K608">
        <f t="shared" si="75"/>
        <v>0.3</v>
      </c>
      <c r="L608">
        <f t="shared" si="76"/>
        <v>0.44999999999999996</v>
      </c>
      <c r="M608" s="150"/>
      <c r="U608" s="239"/>
    </row>
    <row r="609" spans="1:21">
      <c r="A609" s="239" t="s">
        <v>3988</v>
      </c>
      <c r="B609" s="239">
        <f t="shared" si="70"/>
        <v>40</v>
      </c>
      <c r="C609" s="239">
        <f t="shared" si="71"/>
        <v>40</v>
      </c>
      <c r="D609" s="239">
        <f t="shared" si="72"/>
        <v>2.6</v>
      </c>
      <c r="E609" s="149" t="s">
        <v>1334</v>
      </c>
      <c r="F609" s="150">
        <v>3.01</v>
      </c>
      <c r="G609" s="150">
        <v>0.16</v>
      </c>
      <c r="H609" s="150">
        <v>0.01</v>
      </c>
      <c r="I609" s="151">
        <f t="shared" si="73"/>
        <v>0.6</v>
      </c>
      <c r="J609">
        <f t="shared" si="74"/>
        <v>0.39999999999999997</v>
      </c>
      <c r="K609">
        <f t="shared" si="75"/>
        <v>0.3</v>
      </c>
      <c r="L609">
        <f t="shared" si="76"/>
        <v>0.44999999999999996</v>
      </c>
      <c r="M609" s="150"/>
      <c r="U609" s="239"/>
    </row>
    <row r="610" spans="1:21">
      <c r="A610" s="239" t="s">
        <v>3988</v>
      </c>
      <c r="B610" s="239">
        <f t="shared" si="70"/>
        <v>40</v>
      </c>
      <c r="C610" s="239">
        <f t="shared" si="71"/>
        <v>40</v>
      </c>
      <c r="D610" s="239">
        <f t="shared" si="72"/>
        <v>2.9</v>
      </c>
      <c r="E610" s="149" t="s">
        <v>1335</v>
      </c>
      <c r="F610" s="150">
        <v>3.32</v>
      </c>
      <c r="G610" s="150">
        <v>0.16</v>
      </c>
      <c r="H610" s="150">
        <v>0.01</v>
      </c>
      <c r="I610" s="151">
        <f t="shared" si="73"/>
        <v>0.6</v>
      </c>
      <c r="J610">
        <f t="shared" si="74"/>
        <v>0.39999999999999997</v>
      </c>
      <c r="K610">
        <f t="shared" si="75"/>
        <v>0.3</v>
      </c>
      <c r="L610">
        <f t="shared" si="76"/>
        <v>0.44999999999999996</v>
      </c>
      <c r="M610" s="150"/>
      <c r="U610" s="239"/>
    </row>
    <row r="611" spans="1:21">
      <c r="A611" s="239" t="s">
        <v>3988</v>
      </c>
      <c r="B611" s="239">
        <f t="shared" si="70"/>
        <v>40</v>
      </c>
      <c r="C611" s="239">
        <f t="shared" si="71"/>
        <v>40</v>
      </c>
      <c r="D611" s="239">
        <f t="shared" si="72"/>
        <v>3</v>
      </c>
      <c r="E611" s="149" t="s">
        <v>1336</v>
      </c>
      <c r="F611" s="150">
        <v>3.33</v>
      </c>
      <c r="G611" s="150">
        <v>0.16</v>
      </c>
      <c r="H611" s="150">
        <v>0.01</v>
      </c>
      <c r="I611" s="151">
        <f t="shared" si="73"/>
        <v>0.6</v>
      </c>
      <c r="J611">
        <f t="shared" si="74"/>
        <v>0.39999999999999997</v>
      </c>
      <c r="K611">
        <f t="shared" si="75"/>
        <v>0.3</v>
      </c>
      <c r="L611">
        <f t="shared" si="76"/>
        <v>0.44999999999999996</v>
      </c>
      <c r="M611" s="150"/>
      <c r="U611" s="239"/>
    </row>
    <row r="612" spans="1:21">
      <c r="A612" s="239" t="s">
        <v>3988</v>
      </c>
      <c r="B612" s="239">
        <f t="shared" si="70"/>
        <v>40</v>
      </c>
      <c r="C612" s="239">
        <f t="shared" si="71"/>
        <v>40</v>
      </c>
      <c r="D612" s="239">
        <f t="shared" si="72"/>
        <v>3.2</v>
      </c>
      <c r="E612" s="149" t="s">
        <v>1337</v>
      </c>
      <c r="F612" s="150">
        <v>3.63</v>
      </c>
      <c r="G612" s="150">
        <v>0.16</v>
      </c>
      <c r="H612" s="150">
        <v>1.2E-2</v>
      </c>
      <c r="I612" s="151">
        <f t="shared" si="73"/>
        <v>0.72</v>
      </c>
      <c r="J612">
        <f t="shared" si="74"/>
        <v>0.48</v>
      </c>
      <c r="K612">
        <f t="shared" si="75"/>
        <v>0.36</v>
      </c>
      <c r="L612">
        <f t="shared" si="76"/>
        <v>0.54</v>
      </c>
      <c r="M612" s="150"/>
      <c r="U612" s="239"/>
    </row>
    <row r="613" spans="1:21">
      <c r="A613" s="239" t="s">
        <v>3988</v>
      </c>
      <c r="B613" s="239">
        <f t="shared" si="70"/>
        <v>40</v>
      </c>
      <c r="C613" s="239">
        <f t="shared" si="71"/>
        <v>40</v>
      </c>
      <c r="D613" s="239">
        <f t="shared" si="72"/>
        <v>3.6</v>
      </c>
      <c r="E613" s="149" t="s">
        <v>1338</v>
      </c>
      <c r="F613" s="150">
        <v>4.03</v>
      </c>
      <c r="G613" s="150">
        <v>0.16</v>
      </c>
      <c r="H613" s="150">
        <v>1.2E-2</v>
      </c>
      <c r="I613" s="151">
        <f t="shared" si="73"/>
        <v>0.72</v>
      </c>
      <c r="J613">
        <f t="shared" si="74"/>
        <v>0.48</v>
      </c>
      <c r="K613">
        <f t="shared" si="75"/>
        <v>0.36</v>
      </c>
      <c r="L613">
        <f t="shared" si="76"/>
        <v>0.54</v>
      </c>
      <c r="M613" s="150"/>
      <c r="U613" s="239"/>
    </row>
    <row r="614" spans="1:21">
      <c r="A614" s="239" t="s">
        <v>3988</v>
      </c>
      <c r="B614" s="239">
        <f t="shared" si="70"/>
        <v>40</v>
      </c>
      <c r="C614" s="239">
        <f t="shared" si="71"/>
        <v>40</v>
      </c>
      <c r="D614" s="239">
        <f t="shared" si="72"/>
        <v>4</v>
      </c>
      <c r="E614" s="149" t="s">
        <v>1339</v>
      </c>
      <c r="F614" s="150">
        <v>4.41</v>
      </c>
      <c r="G614" s="150">
        <v>0.16</v>
      </c>
      <c r="H614" s="150">
        <v>1.2E-2</v>
      </c>
      <c r="I614" s="151">
        <f t="shared" si="73"/>
        <v>0.72</v>
      </c>
      <c r="J614">
        <f t="shared" si="74"/>
        <v>0.48</v>
      </c>
      <c r="K614">
        <f t="shared" si="75"/>
        <v>0.36</v>
      </c>
      <c r="L614">
        <f t="shared" si="76"/>
        <v>0.54</v>
      </c>
      <c r="M614" s="150"/>
      <c r="U614" s="239"/>
    </row>
    <row r="615" spans="1:21">
      <c r="A615" s="239" t="s">
        <v>3988</v>
      </c>
      <c r="B615" s="239">
        <f t="shared" si="70"/>
        <v>40</v>
      </c>
      <c r="C615" s="239">
        <f t="shared" si="71"/>
        <v>40</v>
      </c>
      <c r="D615" s="239">
        <f t="shared" si="72"/>
        <v>4.5</v>
      </c>
      <c r="E615" s="149" t="s">
        <v>1340</v>
      </c>
      <c r="F615" s="150">
        <v>4.88</v>
      </c>
      <c r="G615" s="150">
        <v>0.16</v>
      </c>
      <c r="H615" s="150">
        <v>1.2E-2</v>
      </c>
      <c r="I615" s="151">
        <f t="shared" si="73"/>
        <v>0.72</v>
      </c>
      <c r="J615">
        <f t="shared" si="74"/>
        <v>0.48</v>
      </c>
      <c r="K615">
        <f t="shared" si="75"/>
        <v>0.36</v>
      </c>
      <c r="L615">
        <f t="shared" si="76"/>
        <v>0.54</v>
      </c>
      <c r="M615" s="150"/>
      <c r="U615" s="239"/>
    </row>
    <row r="616" spans="1:21">
      <c r="A616" s="239" t="s">
        <v>3988</v>
      </c>
      <c r="B616" s="239">
        <f t="shared" si="70"/>
        <v>40</v>
      </c>
      <c r="C616" s="239">
        <f t="shared" si="71"/>
        <v>40</v>
      </c>
      <c r="D616" s="239">
        <f t="shared" si="72"/>
        <v>5</v>
      </c>
      <c r="E616" s="149" t="s">
        <v>1341</v>
      </c>
      <c r="F616" s="150">
        <v>5.33</v>
      </c>
      <c r="G616" s="150">
        <v>0.16</v>
      </c>
      <c r="H616" s="150">
        <v>1.6E-2</v>
      </c>
      <c r="I616" s="151">
        <f t="shared" si="73"/>
        <v>0.96</v>
      </c>
      <c r="J616">
        <f t="shared" si="74"/>
        <v>0.6399999999999999</v>
      </c>
      <c r="K616">
        <f t="shared" si="75"/>
        <v>0.48</v>
      </c>
      <c r="L616">
        <f t="shared" si="76"/>
        <v>0.72</v>
      </c>
      <c r="M616" s="150"/>
      <c r="U616" s="239"/>
    </row>
    <row r="617" spans="1:21">
      <c r="A617" s="239" t="s">
        <v>3988</v>
      </c>
      <c r="B617" s="239">
        <f t="shared" si="70"/>
        <v>40</v>
      </c>
      <c r="C617" s="239">
        <f t="shared" si="71"/>
        <v>40</v>
      </c>
      <c r="D617" s="239">
        <f t="shared" si="72"/>
        <v>5.6</v>
      </c>
      <c r="E617" s="149" t="s">
        <v>1342</v>
      </c>
      <c r="F617" s="150">
        <v>5.84</v>
      </c>
      <c r="G617" s="150">
        <v>0.16</v>
      </c>
      <c r="H617" s="150">
        <v>1.6E-2</v>
      </c>
      <c r="I617" s="151">
        <f t="shared" si="73"/>
        <v>0.96</v>
      </c>
      <c r="J617">
        <f t="shared" si="74"/>
        <v>0.6399999999999999</v>
      </c>
      <c r="K617">
        <f t="shared" si="75"/>
        <v>0.48</v>
      </c>
      <c r="L617">
        <f t="shared" si="76"/>
        <v>0.72</v>
      </c>
      <c r="M617" s="150"/>
      <c r="U617" s="239"/>
    </row>
    <row r="618" spans="1:21">
      <c r="A618" s="239" t="s">
        <v>3988</v>
      </c>
      <c r="B618" s="239">
        <f t="shared" si="70"/>
        <v>40</v>
      </c>
      <c r="C618" s="239">
        <f t="shared" si="71"/>
        <v>40</v>
      </c>
      <c r="D618" s="239">
        <f t="shared" si="72"/>
        <v>6</v>
      </c>
      <c r="E618" s="149" t="s">
        <v>1343</v>
      </c>
      <c r="F618" s="150">
        <v>6.16</v>
      </c>
      <c r="G618" s="150">
        <v>0.16</v>
      </c>
      <c r="H618" s="150">
        <v>1.6E-2</v>
      </c>
      <c r="I618" s="151">
        <f t="shared" si="73"/>
        <v>0.96</v>
      </c>
      <c r="J618">
        <f t="shared" si="74"/>
        <v>0.6399999999999999</v>
      </c>
      <c r="K618">
        <f t="shared" si="75"/>
        <v>0.48</v>
      </c>
      <c r="L618">
        <f t="shared" si="76"/>
        <v>0.72</v>
      </c>
      <c r="M618" s="150"/>
      <c r="U618" s="239"/>
    </row>
    <row r="619" spans="1:21">
      <c r="A619" s="239" t="s">
        <v>3988</v>
      </c>
      <c r="B619" s="239">
        <f t="shared" si="70"/>
        <v>45</v>
      </c>
      <c r="C619" s="239">
        <f t="shared" si="71"/>
        <v>45</v>
      </c>
      <c r="D619" s="239">
        <f t="shared" si="72"/>
        <v>1.5</v>
      </c>
      <c r="E619" s="149" t="s">
        <v>1356</v>
      </c>
      <c r="F619" s="150">
        <v>2.0499999999999998</v>
      </c>
      <c r="G619" s="150">
        <v>0.18</v>
      </c>
      <c r="H619" s="150">
        <v>0.01</v>
      </c>
      <c r="I619" s="151">
        <f t="shared" si="73"/>
        <v>0.6</v>
      </c>
      <c r="J619">
        <f t="shared" si="74"/>
        <v>0.39999999999999997</v>
      </c>
      <c r="K619">
        <f t="shared" si="75"/>
        <v>0.3</v>
      </c>
      <c r="L619">
        <f t="shared" si="76"/>
        <v>0.44999999999999996</v>
      </c>
      <c r="M619" s="150"/>
      <c r="U619" s="239"/>
    </row>
    <row r="620" spans="1:21">
      <c r="A620" s="239" t="s">
        <v>3988</v>
      </c>
      <c r="B620" s="239">
        <f t="shared" si="70"/>
        <v>45</v>
      </c>
      <c r="C620" s="239">
        <f t="shared" si="71"/>
        <v>45</v>
      </c>
      <c r="D620" s="239">
        <f t="shared" si="72"/>
        <v>2</v>
      </c>
      <c r="E620" s="149" t="s">
        <v>1357</v>
      </c>
      <c r="F620" s="150">
        <v>2.69</v>
      </c>
      <c r="G620" s="150">
        <v>0.18</v>
      </c>
      <c r="H620" s="150">
        <v>0.01</v>
      </c>
      <c r="I620" s="151">
        <f t="shared" si="73"/>
        <v>0.6</v>
      </c>
      <c r="J620">
        <f t="shared" si="74"/>
        <v>0.39999999999999997</v>
      </c>
      <c r="K620">
        <f t="shared" si="75"/>
        <v>0.3</v>
      </c>
      <c r="L620">
        <f t="shared" si="76"/>
        <v>0.44999999999999996</v>
      </c>
      <c r="M620" s="150"/>
      <c r="U620" s="239"/>
    </row>
    <row r="621" spans="1:21">
      <c r="A621" s="239" t="s">
        <v>3988</v>
      </c>
      <c r="B621" s="239">
        <f t="shared" si="70"/>
        <v>45</v>
      </c>
      <c r="C621" s="239">
        <f t="shared" si="71"/>
        <v>45</v>
      </c>
      <c r="D621" s="239">
        <f t="shared" si="72"/>
        <v>2.5</v>
      </c>
      <c r="E621" s="149" t="s">
        <v>1358</v>
      </c>
      <c r="F621" s="150">
        <v>3.33</v>
      </c>
      <c r="G621" s="150">
        <v>0.18</v>
      </c>
      <c r="H621" s="150">
        <v>0.01</v>
      </c>
      <c r="I621" s="151">
        <f t="shared" si="73"/>
        <v>0.6</v>
      </c>
      <c r="J621">
        <f t="shared" si="74"/>
        <v>0.39999999999999997</v>
      </c>
      <c r="K621">
        <f t="shared" si="75"/>
        <v>0.3</v>
      </c>
      <c r="L621">
        <f t="shared" si="76"/>
        <v>0.44999999999999996</v>
      </c>
      <c r="M621" s="150"/>
      <c r="U621" s="239"/>
    </row>
    <row r="622" spans="1:21">
      <c r="A622" s="239" t="s">
        <v>3988</v>
      </c>
      <c r="B622" s="239">
        <f t="shared" si="70"/>
        <v>45</v>
      </c>
      <c r="C622" s="239">
        <f t="shared" si="71"/>
        <v>45</v>
      </c>
      <c r="D622" s="239">
        <f t="shared" si="72"/>
        <v>3</v>
      </c>
      <c r="E622" s="149" t="s">
        <v>1359</v>
      </c>
      <c r="F622" s="150">
        <v>3.8</v>
      </c>
      <c r="G622" s="150">
        <v>0.18</v>
      </c>
      <c r="H622" s="150">
        <v>1.2E-2</v>
      </c>
      <c r="I622" s="151">
        <f t="shared" si="73"/>
        <v>0.72</v>
      </c>
      <c r="J622">
        <f t="shared" si="74"/>
        <v>0.48</v>
      </c>
      <c r="K622">
        <f t="shared" si="75"/>
        <v>0.36</v>
      </c>
      <c r="L622">
        <f t="shared" si="76"/>
        <v>0.54</v>
      </c>
      <c r="M622" s="150"/>
      <c r="U622" s="239"/>
    </row>
    <row r="623" spans="1:21">
      <c r="A623" s="239" t="s">
        <v>3988</v>
      </c>
      <c r="B623" s="239">
        <f t="shared" si="70"/>
        <v>45</v>
      </c>
      <c r="C623" s="239">
        <f t="shared" si="71"/>
        <v>45</v>
      </c>
      <c r="D623" s="239">
        <f t="shared" si="72"/>
        <v>4</v>
      </c>
      <c r="E623" s="149" t="s">
        <v>1360</v>
      </c>
      <c r="F623" s="150">
        <v>4.88</v>
      </c>
      <c r="G623" s="150">
        <v>0.18</v>
      </c>
      <c r="H623" s="150">
        <v>1.2E-2</v>
      </c>
      <c r="I623" s="151">
        <f t="shared" si="73"/>
        <v>0.72</v>
      </c>
      <c r="J623">
        <f t="shared" si="74"/>
        <v>0.48</v>
      </c>
      <c r="K623">
        <f t="shared" si="75"/>
        <v>0.36</v>
      </c>
      <c r="L623">
        <f t="shared" si="76"/>
        <v>0.54</v>
      </c>
      <c r="M623" s="150"/>
      <c r="U623" s="239"/>
    </row>
    <row r="624" spans="1:21">
      <c r="A624" s="239" t="s">
        <v>3988</v>
      </c>
      <c r="B624" s="239">
        <f t="shared" si="70"/>
        <v>50</v>
      </c>
      <c r="C624" s="239">
        <f t="shared" si="71"/>
        <v>50</v>
      </c>
      <c r="D624" s="239">
        <f t="shared" si="72"/>
        <v>1.5</v>
      </c>
      <c r="E624" s="149" t="s">
        <v>1390</v>
      </c>
      <c r="F624" s="150">
        <v>2.2799999999999998</v>
      </c>
      <c r="G624" s="150">
        <v>0.2</v>
      </c>
      <c r="H624" s="150">
        <v>0.01</v>
      </c>
      <c r="I624" s="151">
        <f t="shared" si="73"/>
        <v>0.6</v>
      </c>
      <c r="J624">
        <f t="shared" si="74"/>
        <v>0.39999999999999997</v>
      </c>
      <c r="K624">
        <f t="shared" si="75"/>
        <v>0.3</v>
      </c>
      <c r="L624">
        <f t="shared" si="76"/>
        <v>0.44999999999999996</v>
      </c>
      <c r="M624" s="150"/>
      <c r="U624" s="239"/>
    </row>
    <row r="625" spans="1:21">
      <c r="A625" s="239" t="s">
        <v>3988</v>
      </c>
      <c r="B625" s="239">
        <f t="shared" si="70"/>
        <v>50</v>
      </c>
      <c r="C625" s="239">
        <f t="shared" si="71"/>
        <v>50</v>
      </c>
      <c r="D625" s="239">
        <f t="shared" si="72"/>
        <v>2</v>
      </c>
      <c r="E625" s="149" t="s">
        <v>1391</v>
      </c>
      <c r="F625" s="150">
        <v>3.01</v>
      </c>
      <c r="G625" s="150">
        <v>0.2</v>
      </c>
      <c r="H625" s="150">
        <v>0.01</v>
      </c>
      <c r="I625" s="151">
        <f t="shared" si="73"/>
        <v>0.6</v>
      </c>
      <c r="J625">
        <f t="shared" si="74"/>
        <v>0.39999999999999997</v>
      </c>
      <c r="K625">
        <f t="shared" si="75"/>
        <v>0.3</v>
      </c>
      <c r="L625">
        <f t="shared" si="76"/>
        <v>0.44999999999999996</v>
      </c>
      <c r="M625" s="150"/>
      <c r="U625" s="239"/>
    </row>
    <row r="626" spans="1:21">
      <c r="A626" s="239" t="s">
        <v>3988</v>
      </c>
      <c r="B626" s="239">
        <f t="shared" si="70"/>
        <v>50</v>
      </c>
      <c r="C626" s="239">
        <f t="shared" si="71"/>
        <v>50</v>
      </c>
      <c r="D626" s="239">
        <f t="shared" si="72"/>
        <v>2.5</v>
      </c>
      <c r="E626" s="149" t="s">
        <v>1392</v>
      </c>
      <c r="F626" s="150">
        <v>3.72</v>
      </c>
      <c r="G626" s="150">
        <v>0.2</v>
      </c>
      <c r="H626" s="150">
        <v>1.2E-2</v>
      </c>
      <c r="I626" s="151">
        <f t="shared" si="73"/>
        <v>0.72</v>
      </c>
      <c r="J626">
        <f t="shared" si="74"/>
        <v>0.48</v>
      </c>
      <c r="K626">
        <f t="shared" si="75"/>
        <v>0.36</v>
      </c>
      <c r="L626">
        <f t="shared" si="76"/>
        <v>0.54</v>
      </c>
      <c r="M626" s="150"/>
      <c r="U626" s="239"/>
    </row>
    <row r="627" spans="1:21">
      <c r="A627" s="239" t="s">
        <v>3988</v>
      </c>
      <c r="B627" s="239">
        <f t="shared" si="70"/>
        <v>50</v>
      </c>
      <c r="C627" s="239">
        <f t="shared" si="71"/>
        <v>50</v>
      </c>
      <c r="D627" s="239">
        <f t="shared" si="72"/>
        <v>2.6</v>
      </c>
      <c r="E627" s="149" t="s">
        <v>1393</v>
      </c>
      <c r="F627" s="150">
        <v>3.82</v>
      </c>
      <c r="G627" s="150">
        <v>0.2</v>
      </c>
      <c r="H627" s="150">
        <v>1.2E-2</v>
      </c>
      <c r="I627" s="151">
        <f t="shared" si="73"/>
        <v>0.72</v>
      </c>
      <c r="J627">
        <f t="shared" si="74"/>
        <v>0.48</v>
      </c>
      <c r="K627">
        <f t="shared" si="75"/>
        <v>0.36</v>
      </c>
      <c r="L627">
        <f t="shared" si="76"/>
        <v>0.54</v>
      </c>
      <c r="M627" s="150"/>
      <c r="U627" s="239"/>
    </row>
    <row r="628" spans="1:21">
      <c r="A628" s="239" t="s">
        <v>3988</v>
      </c>
      <c r="B628" s="239">
        <f t="shared" si="70"/>
        <v>50</v>
      </c>
      <c r="C628" s="239">
        <f t="shared" si="71"/>
        <v>50</v>
      </c>
      <c r="D628" s="239">
        <f t="shared" si="72"/>
        <v>2.9</v>
      </c>
      <c r="E628" s="149" t="s">
        <v>1394</v>
      </c>
      <c r="F628" s="150">
        <v>4.2300000000000004</v>
      </c>
      <c r="G628" s="150">
        <v>0.2</v>
      </c>
      <c r="H628" s="150">
        <v>1.2E-2</v>
      </c>
      <c r="I628" s="151">
        <f t="shared" si="73"/>
        <v>0.72</v>
      </c>
      <c r="J628">
        <f t="shared" si="74"/>
        <v>0.48</v>
      </c>
      <c r="K628">
        <f t="shared" si="75"/>
        <v>0.36</v>
      </c>
      <c r="L628">
        <f t="shared" si="76"/>
        <v>0.54</v>
      </c>
      <c r="M628" s="150"/>
      <c r="U628" s="239"/>
    </row>
    <row r="629" spans="1:21">
      <c r="A629" s="239" t="s">
        <v>3988</v>
      </c>
      <c r="B629" s="239">
        <f t="shared" si="70"/>
        <v>50</v>
      </c>
      <c r="C629" s="239">
        <f t="shared" si="71"/>
        <v>50</v>
      </c>
      <c r="D629" s="239">
        <f t="shared" si="72"/>
        <v>3</v>
      </c>
      <c r="E629" s="149" t="s">
        <v>1395</v>
      </c>
      <c r="F629" s="150">
        <v>4.28</v>
      </c>
      <c r="G629" s="150">
        <v>0.2</v>
      </c>
      <c r="H629" s="150">
        <v>1.2E-2</v>
      </c>
      <c r="I629" s="151">
        <f t="shared" si="73"/>
        <v>0.72</v>
      </c>
      <c r="J629">
        <f t="shared" si="74"/>
        <v>0.48</v>
      </c>
      <c r="K629">
        <f t="shared" si="75"/>
        <v>0.36</v>
      </c>
      <c r="L629">
        <f t="shared" si="76"/>
        <v>0.54</v>
      </c>
      <c r="M629" s="150"/>
      <c r="U629" s="239"/>
    </row>
    <row r="630" spans="1:21">
      <c r="A630" s="239" t="s">
        <v>3988</v>
      </c>
      <c r="B630" s="239">
        <f t="shared" si="70"/>
        <v>50</v>
      </c>
      <c r="C630" s="239">
        <f t="shared" si="71"/>
        <v>50</v>
      </c>
      <c r="D630" s="239">
        <f t="shared" si="72"/>
        <v>3.2</v>
      </c>
      <c r="E630" s="149" t="s">
        <v>1396</v>
      </c>
      <c r="F630" s="150">
        <v>4.63</v>
      </c>
      <c r="G630" s="150">
        <v>0.2</v>
      </c>
      <c r="H630" s="150">
        <v>1.2E-2</v>
      </c>
      <c r="I630" s="151">
        <f t="shared" si="73"/>
        <v>0.72</v>
      </c>
      <c r="J630">
        <f t="shared" si="74"/>
        <v>0.48</v>
      </c>
      <c r="K630">
        <f t="shared" si="75"/>
        <v>0.36</v>
      </c>
      <c r="L630">
        <f t="shared" si="76"/>
        <v>0.54</v>
      </c>
      <c r="M630" s="150"/>
      <c r="U630" s="239"/>
    </row>
    <row r="631" spans="1:21">
      <c r="A631" s="239" t="s">
        <v>3988</v>
      </c>
      <c r="B631" s="239">
        <f t="shared" si="70"/>
        <v>50</v>
      </c>
      <c r="C631" s="239">
        <f t="shared" si="71"/>
        <v>50</v>
      </c>
      <c r="D631" s="239">
        <f t="shared" si="72"/>
        <v>3.6</v>
      </c>
      <c r="E631" s="149" t="s">
        <v>1397</v>
      </c>
      <c r="F631" s="150">
        <v>5.16</v>
      </c>
      <c r="G631" s="150">
        <v>0.2</v>
      </c>
      <c r="H631" s="150">
        <v>1.6E-2</v>
      </c>
      <c r="I631" s="151">
        <f t="shared" si="73"/>
        <v>0.96</v>
      </c>
      <c r="J631">
        <f t="shared" si="74"/>
        <v>0.6399999999999999</v>
      </c>
      <c r="K631">
        <f t="shared" si="75"/>
        <v>0.48</v>
      </c>
      <c r="L631">
        <f t="shared" si="76"/>
        <v>0.72</v>
      </c>
      <c r="M631" s="150"/>
      <c r="U631" s="239"/>
    </row>
    <row r="632" spans="1:21">
      <c r="A632" s="239" t="s">
        <v>3988</v>
      </c>
      <c r="B632" s="239">
        <f t="shared" si="70"/>
        <v>50</v>
      </c>
      <c r="C632" s="239">
        <f t="shared" si="71"/>
        <v>50</v>
      </c>
      <c r="D632" s="239">
        <f t="shared" si="72"/>
        <v>4</v>
      </c>
      <c r="E632" s="149" t="s">
        <v>1398</v>
      </c>
      <c r="F632" s="150">
        <v>5.67</v>
      </c>
      <c r="G632" s="150">
        <v>0.2</v>
      </c>
      <c r="H632" s="150">
        <v>1.6E-2</v>
      </c>
      <c r="I632" s="151">
        <f t="shared" si="73"/>
        <v>0.96</v>
      </c>
      <c r="J632">
        <f t="shared" si="74"/>
        <v>0.6399999999999999</v>
      </c>
      <c r="K632">
        <f t="shared" si="75"/>
        <v>0.48</v>
      </c>
      <c r="L632">
        <f t="shared" si="76"/>
        <v>0.72</v>
      </c>
      <c r="M632" s="150"/>
      <c r="U632" s="239"/>
    </row>
    <row r="633" spans="1:21">
      <c r="A633" s="239" t="s">
        <v>3988</v>
      </c>
      <c r="B633" s="239">
        <f t="shared" si="70"/>
        <v>50</v>
      </c>
      <c r="C633" s="239">
        <f t="shared" si="71"/>
        <v>50</v>
      </c>
      <c r="D633" s="239">
        <f t="shared" si="72"/>
        <v>4.5</v>
      </c>
      <c r="E633" s="149" t="s">
        <v>1399</v>
      </c>
      <c r="F633" s="150">
        <v>6.29</v>
      </c>
      <c r="G633" s="150">
        <v>0.2</v>
      </c>
      <c r="H633" s="150">
        <v>1.6E-2</v>
      </c>
      <c r="I633" s="151">
        <f t="shared" si="73"/>
        <v>0.96</v>
      </c>
      <c r="J633">
        <f t="shared" si="74"/>
        <v>0.6399999999999999</v>
      </c>
      <c r="K633">
        <f t="shared" si="75"/>
        <v>0.48</v>
      </c>
      <c r="L633">
        <f t="shared" si="76"/>
        <v>0.72</v>
      </c>
      <c r="M633" s="150"/>
      <c r="U633" s="239"/>
    </row>
    <row r="634" spans="1:21">
      <c r="A634" s="239" t="s">
        <v>3988</v>
      </c>
      <c r="B634" s="239">
        <f t="shared" si="70"/>
        <v>50</v>
      </c>
      <c r="C634" s="239">
        <f t="shared" si="71"/>
        <v>50</v>
      </c>
      <c r="D634" s="239">
        <f t="shared" si="72"/>
        <v>5</v>
      </c>
      <c r="E634" s="149" t="s">
        <v>1400</v>
      </c>
      <c r="F634" s="150">
        <v>6.9</v>
      </c>
      <c r="G634" s="150">
        <v>0.2</v>
      </c>
      <c r="H634" s="150">
        <v>0.02</v>
      </c>
      <c r="I634" s="151">
        <f t="shared" si="73"/>
        <v>1.2</v>
      </c>
      <c r="J634">
        <f t="shared" si="74"/>
        <v>0.79999999999999993</v>
      </c>
      <c r="K634">
        <f t="shared" si="75"/>
        <v>0.6</v>
      </c>
      <c r="L634">
        <f t="shared" si="76"/>
        <v>0.89999999999999991</v>
      </c>
      <c r="M634" s="150"/>
      <c r="U634" s="239"/>
    </row>
    <row r="635" spans="1:21">
      <c r="A635" s="239" t="s">
        <v>3988</v>
      </c>
      <c r="B635" s="239">
        <f t="shared" si="70"/>
        <v>50</v>
      </c>
      <c r="C635" s="239">
        <f t="shared" si="71"/>
        <v>50</v>
      </c>
      <c r="D635" s="239">
        <f t="shared" si="72"/>
        <v>5</v>
      </c>
      <c r="E635" s="149" t="s">
        <v>1400</v>
      </c>
      <c r="F635" s="150">
        <v>5.67</v>
      </c>
      <c r="G635" s="150">
        <v>0.2</v>
      </c>
      <c r="H635" s="150">
        <v>1.6E-2</v>
      </c>
      <c r="I635" s="151">
        <f t="shared" si="73"/>
        <v>0.96</v>
      </c>
      <c r="J635">
        <f t="shared" si="74"/>
        <v>0.6399999999999999</v>
      </c>
      <c r="K635">
        <f t="shared" si="75"/>
        <v>0.48</v>
      </c>
      <c r="L635">
        <f t="shared" si="76"/>
        <v>0.72</v>
      </c>
      <c r="M635" s="150"/>
      <c r="U635" s="239"/>
    </row>
    <row r="636" spans="1:21">
      <c r="A636" s="239" t="s">
        <v>3988</v>
      </c>
      <c r="B636" s="239">
        <f t="shared" ref="B636:B699" si="77">SPLITME($E636,0,"*","tube")</f>
        <v>50</v>
      </c>
      <c r="C636" s="239">
        <f t="shared" ref="C636:C699" si="78">SPLITME($E636,1,"*","tube")</f>
        <v>50</v>
      </c>
      <c r="D636" s="239">
        <f t="shared" ref="D636:D699" si="79">SPLITME($E636,2,"*","tube")</f>
        <v>5.6</v>
      </c>
      <c r="E636" s="149" t="s">
        <v>1401</v>
      </c>
      <c r="F636" s="150">
        <v>7.6</v>
      </c>
      <c r="G636" s="150">
        <v>0.2</v>
      </c>
      <c r="H636" s="150">
        <v>0.02</v>
      </c>
      <c r="I636" s="151">
        <f t="shared" si="73"/>
        <v>1.2</v>
      </c>
      <c r="J636">
        <f t="shared" si="74"/>
        <v>0.79999999999999993</v>
      </c>
      <c r="K636">
        <f t="shared" si="75"/>
        <v>0.6</v>
      </c>
      <c r="L636">
        <f t="shared" si="76"/>
        <v>0.89999999999999991</v>
      </c>
      <c r="M636" s="150"/>
      <c r="U636" s="239"/>
    </row>
    <row r="637" spans="1:21">
      <c r="A637" s="239" t="s">
        <v>3988</v>
      </c>
      <c r="B637" s="239">
        <f t="shared" si="77"/>
        <v>50</v>
      </c>
      <c r="C637" s="239">
        <f t="shared" si="78"/>
        <v>50</v>
      </c>
      <c r="D637" s="239">
        <f t="shared" si="79"/>
        <v>6</v>
      </c>
      <c r="E637" s="149" t="s">
        <v>1402</v>
      </c>
      <c r="F637" s="150">
        <v>8.0500000000000007</v>
      </c>
      <c r="G637" s="150">
        <v>0.2</v>
      </c>
      <c r="H637" s="150">
        <v>2.4E-2</v>
      </c>
      <c r="I637" s="151">
        <f t="shared" si="73"/>
        <v>1.44</v>
      </c>
      <c r="J637">
        <f t="shared" si="74"/>
        <v>0.96</v>
      </c>
      <c r="K637">
        <f t="shared" si="75"/>
        <v>0.72</v>
      </c>
      <c r="L637">
        <f t="shared" si="76"/>
        <v>1.08</v>
      </c>
      <c r="M637" s="150"/>
      <c r="U637" s="239"/>
    </row>
    <row r="638" spans="1:21">
      <c r="A638" t="s">
        <v>3988</v>
      </c>
      <c r="B638" s="239">
        <f t="shared" si="77"/>
        <v>60</v>
      </c>
      <c r="C638" s="239">
        <f t="shared" si="78"/>
        <v>60</v>
      </c>
      <c r="D638" s="239">
        <f t="shared" si="79"/>
        <v>2</v>
      </c>
      <c r="E638" s="149" t="s">
        <v>1432</v>
      </c>
      <c r="F638" s="150">
        <v>3.64</v>
      </c>
      <c r="G638" s="150">
        <v>0.24</v>
      </c>
      <c r="H638" s="150">
        <v>1.2E-2</v>
      </c>
      <c r="I638" s="151">
        <f t="shared" si="73"/>
        <v>0.72</v>
      </c>
      <c r="J638">
        <f t="shared" si="74"/>
        <v>0.48</v>
      </c>
      <c r="K638">
        <f t="shared" si="75"/>
        <v>0.36</v>
      </c>
      <c r="L638">
        <f t="shared" si="76"/>
        <v>0.54</v>
      </c>
      <c r="M638" s="150"/>
      <c r="U638" s="239"/>
    </row>
    <row r="639" spans="1:21">
      <c r="A639" s="239" t="s">
        <v>3988</v>
      </c>
      <c r="B639" s="239">
        <f t="shared" si="77"/>
        <v>60</v>
      </c>
      <c r="C639" s="239">
        <f t="shared" si="78"/>
        <v>60</v>
      </c>
      <c r="D639" s="239">
        <f t="shared" si="79"/>
        <v>2.5</v>
      </c>
      <c r="E639" s="149" t="s">
        <v>1433</v>
      </c>
      <c r="F639" s="150">
        <v>4.5</v>
      </c>
      <c r="G639" s="150">
        <v>0.24</v>
      </c>
      <c r="H639" s="150">
        <v>1.2E-2</v>
      </c>
      <c r="I639" s="151">
        <f t="shared" si="73"/>
        <v>0.72</v>
      </c>
      <c r="J639">
        <f t="shared" si="74"/>
        <v>0.48</v>
      </c>
      <c r="K639">
        <f t="shared" si="75"/>
        <v>0.36</v>
      </c>
      <c r="L639">
        <f t="shared" si="76"/>
        <v>0.54</v>
      </c>
      <c r="M639" s="150"/>
      <c r="U639" s="239"/>
    </row>
    <row r="640" spans="1:21">
      <c r="A640" s="239" t="s">
        <v>3988</v>
      </c>
      <c r="B640" s="239">
        <f t="shared" si="77"/>
        <v>60</v>
      </c>
      <c r="C640" s="239">
        <f t="shared" si="78"/>
        <v>60</v>
      </c>
      <c r="D640" s="239">
        <f t="shared" si="79"/>
        <v>2.9</v>
      </c>
      <c r="E640" s="149" t="s">
        <v>1434</v>
      </c>
      <c r="F640" s="150">
        <v>5.14</v>
      </c>
      <c r="G640" s="150">
        <v>0.24</v>
      </c>
      <c r="H640" s="150">
        <v>1.6E-2</v>
      </c>
      <c r="I640" s="151">
        <f t="shared" si="73"/>
        <v>0.96</v>
      </c>
      <c r="J640">
        <f t="shared" si="74"/>
        <v>0.6399999999999999</v>
      </c>
      <c r="K640">
        <f t="shared" si="75"/>
        <v>0.48</v>
      </c>
      <c r="L640">
        <f t="shared" si="76"/>
        <v>0.72</v>
      </c>
      <c r="M640" s="150"/>
      <c r="U640" s="239"/>
    </row>
    <row r="641" spans="1:21">
      <c r="A641" s="239" t="s">
        <v>3988</v>
      </c>
      <c r="B641" s="239">
        <f t="shared" si="77"/>
        <v>60</v>
      </c>
      <c r="C641" s="239">
        <f t="shared" si="78"/>
        <v>60</v>
      </c>
      <c r="D641" s="239">
        <f t="shared" si="79"/>
        <v>3</v>
      </c>
      <c r="E641" s="149" t="s">
        <v>1435</v>
      </c>
      <c r="F641" s="150">
        <v>5.22</v>
      </c>
      <c r="G641" s="150">
        <v>0.24</v>
      </c>
      <c r="H641" s="150">
        <v>1.6E-2</v>
      </c>
      <c r="I641" s="151">
        <f t="shared" ref="I641:I704" si="80">H641*60</f>
        <v>0.96</v>
      </c>
      <c r="J641">
        <f t="shared" ref="J641:J704" si="81">40/60*I641</f>
        <v>0.6399999999999999</v>
      </c>
      <c r="K641">
        <f t="shared" ref="K641:K704" si="82">(30/60*I641)</f>
        <v>0.48</v>
      </c>
      <c r="L641">
        <f t="shared" ref="L641:L704" si="83">45/60*I641</f>
        <v>0.72</v>
      </c>
      <c r="M641" s="150"/>
      <c r="U641" s="239"/>
    </row>
    <row r="642" spans="1:21">
      <c r="A642" s="239" t="s">
        <v>3988</v>
      </c>
      <c r="B642" s="239">
        <f t="shared" si="77"/>
        <v>60</v>
      </c>
      <c r="C642" s="239">
        <f t="shared" si="78"/>
        <v>60</v>
      </c>
      <c r="D642" s="239">
        <f t="shared" si="79"/>
        <v>3.2</v>
      </c>
      <c r="E642" s="149" t="s">
        <v>1436</v>
      </c>
      <c r="F642" s="150">
        <v>5.64</v>
      </c>
      <c r="G642" s="150">
        <v>0.24</v>
      </c>
      <c r="H642" s="150">
        <v>1.6E-2</v>
      </c>
      <c r="I642" s="151">
        <f t="shared" si="80"/>
        <v>0.96</v>
      </c>
      <c r="J642">
        <f t="shared" si="81"/>
        <v>0.6399999999999999</v>
      </c>
      <c r="K642">
        <f t="shared" si="82"/>
        <v>0.48</v>
      </c>
      <c r="L642">
        <f t="shared" si="83"/>
        <v>0.72</v>
      </c>
      <c r="M642" s="150"/>
      <c r="U642" s="239"/>
    </row>
    <row r="643" spans="1:21">
      <c r="A643" s="239" t="s">
        <v>3988</v>
      </c>
      <c r="B643" s="239">
        <f t="shared" si="77"/>
        <v>60</v>
      </c>
      <c r="C643" s="239">
        <f t="shared" si="78"/>
        <v>60</v>
      </c>
      <c r="D643" s="239">
        <f t="shared" si="79"/>
        <v>3.5</v>
      </c>
      <c r="E643" s="149" t="s">
        <v>1437</v>
      </c>
      <c r="F643" s="150">
        <v>6</v>
      </c>
      <c r="G643" s="150">
        <v>0.24</v>
      </c>
      <c r="H643" s="150">
        <v>1.6E-2</v>
      </c>
      <c r="I643" s="151">
        <f t="shared" si="80"/>
        <v>0.96</v>
      </c>
      <c r="J643">
        <f t="shared" si="81"/>
        <v>0.6399999999999999</v>
      </c>
      <c r="K643">
        <f t="shared" si="82"/>
        <v>0.48</v>
      </c>
      <c r="L643">
        <f t="shared" si="83"/>
        <v>0.72</v>
      </c>
      <c r="M643" s="150"/>
      <c r="U643" s="239"/>
    </row>
    <row r="644" spans="1:21">
      <c r="A644" s="239" t="s">
        <v>3988</v>
      </c>
      <c r="B644" s="239">
        <f t="shared" si="77"/>
        <v>60</v>
      </c>
      <c r="C644" s="239">
        <f t="shared" si="78"/>
        <v>60</v>
      </c>
      <c r="D644" s="239">
        <f t="shared" si="79"/>
        <v>3.6</v>
      </c>
      <c r="E644" s="149" t="s">
        <v>1438</v>
      </c>
      <c r="F644" s="150">
        <v>6.29</v>
      </c>
      <c r="G644" s="150">
        <v>0.24</v>
      </c>
      <c r="H644" s="150">
        <v>1.6E-2</v>
      </c>
      <c r="I644" s="151">
        <f t="shared" si="80"/>
        <v>0.96</v>
      </c>
      <c r="J644">
        <f t="shared" si="81"/>
        <v>0.6399999999999999</v>
      </c>
      <c r="K644">
        <f t="shared" si="82"/>
        <v>0.48</v>
      </c>
      <c r="L644">
        <f t="shared" si="83"/>
        <v>0.72</v>
      </c>
      <c r="M644" s="150"/>
      <c r="U644" s="239"/>
    </row>
    <row r="645" spans="1:21">
      <c r="A645" s="239" t="s">
        <v>3988</v>
      </c>
      <c r="B645" s="239">
        <f t="shared" si="77"/>
        <v>60</v>
      </c>
      <c r="C645" s="239">
        <f t="shared" si="78"/>
        <v>60</v>
      </c>
      <c r="D645" s="239">
        <f t="shared" si="79"/>
        <v>4</v>
      </c>
      <c r="E645" s="149" t="s">
        <v>1439</v>
      </c>
      <c r="F645" s="150">
        <v>6.93</v>
      </c>
      <c r="G645" s="150">
        <v>0.24</v>
      </c>
      <c r="H645" s="150">
        <v>0.02</v>
      </c>
      <c r="I645" s="151">
        <f t="shared" si="80"/>
        <v>1.2</v>
      </c>
      <c r="J645">
        <f t="shared" si="81"/>
        <v>0.79999999999999993</v>
      </c>
      <c r="K645">
        <f t="shared" si="82"/>
        <v>0.6</v>
      </c>
      <c r="L645">
        <f t="shared" si="83"/>
        <v>0.89999999999999991</v>
      </c>
      <c r="M645" s="150"/>
      <c r="U645" s="239"/>
    </row>
    <row r="646" spans="1:21">
      <c r="A646" s="239" t="s">
        <v>3988</v>
      </c>
      <c r="B646" s="239">
        <f t="shared" si="77"/>
        <v>60</v>
      </c>
      <c r="C646" s="239">
        <f t="shared" si="78"/>
        <v>60</v>
      </c>
      <c r="D646" s="239">
        <f t="shared" si="79"/>
        <v>4.5</v>
      </c>
      <c r="E646" s="149" t="s">
        <v>1440</v>
      </c>
      <c r="F646" s="150">
        <v>7.71</v>
      </c>
      <c r="G646" s="150">
        <v>0.24</v>
      </c>
      <c r="H646" s="150">
        <v>0.02</v>
      </c>
      <c r="I646" s="151">
        <f t="shared" si="80"/>
        <v>1.2</v>
      </c>
      <c r="J646">
        <f t="shared" si="81"/>
        <v>0.79999999999999993</v>
      </c>
      <c r="K646">
        <f t="shared" si="82"/>
        <v>0.6</v>
      </c>
      <c r="L646">
        <f t="shared" si="83"/>
        <v>0.89999999999999991</v>
      </c>
      <c r="M646" s="150"/>
      <c r="U646" s="239"/>
    </row>
    <row r="647" spans="1:21">
      <c r="A647" s="239" t="s">
        <v>3988</v>
      </c>
      <c r="B647" s="239">
        <f t="shared" si="77"/>
        <v>60</v>
      </c>
      <c r="C647" s="239">
        <f t="shared" si="78"/>
        <v>60</v>
      </c>
      <c r="D647" s="239">
        <f t="shared" si="79"/>
        <v>5</v>
      </c>
      <c r="E647" s="149" t="s">
        <v>1441</v>
      </c>
      <c r="F647" s="150">
        <v>8.4700000000000006</v>
      </c>
      <c r="G647" s="150">
        <v>0.24</v>
      </c>
      <c r="H647" s="150">
        <v>2.4E-2</v>
      </c>
      <c r="I647" s="151">
        <f t="shared" si="80"/>
        <v>1.44</v>
      </c>
      <c r="J647">
        <f t="shared" si="81"/>
        <v>0.96</v>
      </c>
      <c r="K647">
        <f t="shared" si="82"/>
        <v>0.72</v>
      </c>
      <c r="L647">
        <f t="shared" si="83"/>
        <v>1.08</v>
      </c>
      <c r="M647" s="150"/>
      <c r="U647" s="239"/>
    </row>
    <row r="648" spans="1:21">
      <c r="A648" s="239" t="s">
        <v>3988</v>
      </c>
      <c r="B648" s="239">
        <f t="shared" si="77"/>
        <v>60</v>
      </c>
      <c r="C648" s="239">
        <f t="shared" si="78"/>
        <v>60</v>
      </c>
      <c r="D648" s="239">
        <f t="shared" si="79"/>
        <v>5.6</v>
      </c>
      <c r="E648" s="149" t="s">
        <v>1442</v>
      </c>
      <c r="F648" s="150">
        <v>9.35</v>
      </c>
      <c r="G648" s="150">
        <v>0.24</v>
      </c>
      <c r="H648" s="150">
        <v>2.8000000000000004E-2</v>
      </c>
      <c r="I648" s="151">
        <f t="shared" si="80"/>
        <v>1.6800000000000002</v>
      </c>
      <c r="J648">
        <f t="shared" si="81"/>
        <v>1.1200000000000001</v>
      </c>
      <c r="K648">
        <f t="shared" si="82"/>
        <v>0.84000000000000008</v>
      </c>
      <c r="L648">
        <f t="shared" si="83"/>
        <v>1.2600000000000002</v>
      </c>
      <c r="M648" s="150"/>
      <c r="U648" s="239"/>
    </row>
    <row r="649" spans="1:21">
      <c r="A649" s="239" t="s">
        <v>3988</v>
      </c>
      <c r="B649" s="239">
        <f t="shared" si="77"/>
        <v>60</v>
      </c>
      <c r="C649" s="239">
        <f t="shared" si="78"/>
        <v>60</v>
      </c>
      <c r="D649" s="239">
        <f t="shared" si="79"/>
        <v>6</v>
      </c>
      <c r="E649" s="149" t="s">
        <v>1443</v>
      </c>
      <c r="F649" s="150">
        <v>9.1999999999999993</v>
      </c>
      <c r="G649" s="150">
        <v>0.24</v>
      </c>
      <c r="H649" s="150">
        <v>2.4E-2</v>
      </c>
      <c r="I649" s="151">
        <f t="shared" si="80"/>
        <v>1.44</v>
      </c>
      <c r="J649">
        <f t="shared" si="81"/>
        <v>0.96</v>
      </c>
      <c r="K649">
        <f t="shared" si="82"/>
        <v>0.72</v>
      </c>
      <c r="L649">
        <f t="shared" si="83"/>
        <v>1.08</v>
      </c>
      <c r="M649" s="150"/>
      <c r="U649" s="239"/>
    </row>
    <row r="650" spans="1:21">
      <c r="A650" s="239" t="s">
        <v>3988</v>
      </c>
      <c r="B650" s="239">
        <f t="shared" si="77"/>
        <v>60</v>
      </c>
      <c r="C650" s="239">
        <f t="shared" si="78"/>
        <v>60</v>
      </c>
      <c r="D650" s="239">
        <f t="shared" si="79"/>
        <v>6.3</v>
      </c>
      <c r="E650" s="149" t="s">
        <v>1444</v>
      </c>
      <c r="F650" s="150">
        <v>10.4</v>
      </c>
      <c r="G650" s="150">
        <v>0.24</v>
      </c>
      <c r="H650" s="150">
        <v>2.8000000000000004E-2</v>
      </c>
      <c r="I650" s="151">
        <f t="shared" si="80"/>
        <v>1.6800000000000002</v>
      </c>
      <c r="J650">
        <f t="shared" si="81"/>
        <v>1.1200000000000001</v>
      </c>
      <c r="K650">
        <f t="shared" si="82"/>
        <v>0.84000000000000008</v>
      </c>
      <c r="L650">
        <f t="shared" si="83"/>
        <v>1.2600000000000002</v>
      </c>
      <c r="M650" s="150"/>
      <c r="U650" s="239"/>
    </row>
    <row r="651" spans="1:21">
      <c r="A651" s="239" t="s">
        <v>3988</v>
      </c>
      <c r="B651" s="239">
        <f t="shared" si="77"/>
        <v>60</v>
      </c>
      <c r="C651" s="239">
        <f t="shared" si="78"/>
        <v>60</v>
      </c>
      <c r="D651" s="239">
        <f t="shared" si="79"/>
        <v>6.5</v>
      </c>
      <c r="E651" s="149" t="s">
        <v>1445</v>
      </c>
      <c r="F651" s="150">
        <v>10.6</v>
      </c>
      <c r="G651" s="150">
        <v>0.24</v>
      </c>
      <c r="H651" s="150">
        <v>2.8000000000000004E-2</v>
      </c>
      <c r="I651" s="151">
        <f t="shared" si="80"/>
        <v>1.6800000000000002</v>
      </c>
      <c r="J651">
        <f t="shared" si="81"/>
        <v>1.1200000000000001</v>
      </c>
      <c r="K651">
        <f t="shared" si="82"/>
        <v>0.84000000000000008</v>
      </c>
      <c r="L651">
        <f t="shared" si="83"/>
        <v>1.2600000000000002</v>
      </c>
      <c r="M651" s="150"/>
      <c r="U651" s="239"/>
    </row>
    <row r="652" spans="1:21">
      <c r="A652" s="239" t="s">
        <v>3988</v>
      </c>
      <c r="B652" s="239">
        <f t="shared" si="77"/>
        <v>70</v>
      </c>
      <c r="C652" s="239">
        <f t="shared" si="78"/>
        <v>70</v>
      </c>
      <c r="D652" s="239">
        <f t="shared" si="79"/>
        <v>2</v>
      </c>
      <c r="E652" s="149" t="s">
        <v>1465</v>
      </c>
      <c r="F652" s="150">
        <v>4.26</v>
      </c>
      <c r="G652" s="150">
        <v>0.28000000000000003</v>
      </c>
      <c r="H652" s="150">
        <v>1.2E-2</v>
      </c>
      <c r="I652" s="151">
        <f t="shared" si="80"/>
        <v>0.72</v>
      </c>
      <c r="J652">
        <f t="shared" si="81"/>
        <v>0.48</v>
      </c>
      <c r="K652">
        <f t="shared" si="82"/>
        <v>0.36</v>
      </c>
      <c r="L652">
        <f t="shared" si="83"/>
        <v>0.54</v>
      </c>
      <c r="M652" s="150"/>
      <c r="U652" s="239"/>
    </row>
    <row r="653" spans="1:21">
      <c r="A653" s="239" t="s">
        <v>3988</v>
      </c>
      <c r="B653" s="239">
        <f t="shared" si="77"/>
        <v>70</v>
      </c>
      <c r="C653" s="239">
        <f t="shared" si="78"/>
        <v>70</v>
      </c>
      <c r="D653" s="239">
        <f t="shared" si="79"/>
        <v>3</v>
      </c>
      <c r="E653" s="149" t="s">
        <v>1466</v>
      </c>
      <c r="F653" s="150">
        <v>6.16</v>
      </c>
      <c r="G653" s="150">
        <v>0.28000000000000003</v>
      </c>
      <c r="H653" s="150">
        <v>1.6E-2</v>
      </c>
      <c r="I653" s="151">
        <f t="shared" si="80"/>
        <v>0.96</v>
      </c>
      <c r="J653">
        <f t="shared" si="81"/>
        <v>0.6399999999999999</v>
      </c>
      <c r="K653">
        <f t="shared" si="82"/>
        <v>0.48</v>
      </c>
      <c r="L653">
        <f t="shared" si="83"/>
        <v>0.72</v>
      </c>
      <c r="M653" s="150"/>
      <c r="U653" s="239"/>
    </row>
    <row r="654" spans="1:21">
      <c r="A654" t="s">
        <v>3988</v>
      </c>
      <c r="B654" s="239">
        <f t="shared" si="77"/>
        <v>70</v>
      </c>
      <c r="C654" s="239">
        <f t="shared" si="78"/>
        <v>70</v>
      </c>
      <c r="D654" s="239">
        <f t="shared" si="79"/>
        <v>3.2</v>
      </c>
      <c r="E654" s="149" t="s">
        <v>1467</v>
      </c>
      <c r="F654" s="150">
        <v>6.64</v>
      </c>
      <c r="G654" s="150">
        <v>0.28000000000000003</v>
      </c>
      <c r="H654" s="150">
        <v>0.02</v>
      </c>
      <c r="I654" s="151">
        <f t="shared" si="80"/>
        <v>1.2</v>
      </c>
      <c r="J654">
        <f t="shared" si="81"/>
        <v>0.79999999999999993</v>
      </c>
      <c r="K654">
        <f t="shared" si="82"/>
        <v>0.6</v>
      </c>
      <c r="L654">
        <f t="shared" si="83"/>
        <v>0.89999999999999991</v>
      </c>
      <c r="M654" s="150"/>
      <c r="U654" s="239"/>
    </row>
    <row r="655" spans="1:21">
      <c r="A655" s="239" t="s">
        <v>3988</v>
      </c>
      <c r="B655" s="239">
        <f t="shared" si="77"/>
        <v>70</v>
      </c>
      <c r="C655" s="239">
        <f t="shared" si="78"/>
        <v>70</v>
      </c>
      <c r="D655" s="239">
        <f t="shared" si="79"/>
        <v>3.6</v>
      </c>
      <c r="E655" s="149" t="s">
        <v>1468</v>
      </c>
      <c r="F655" s="150">
        <v>7.42</v>
      </c>
      <c r="G655" s="150">
        <v>0.28000000000000003</v>
      </c>
      <c r="H655" s="150">
        <v>0.02</v>
      </c>
      <c r="I655" s="151">
        <f t="shared" si="80"/>
        <v>1.2</v>
      </c>
      <c r="J655">
        <f t="shared" si="81"/>
        <v>0.79999999999999993</v>
      </c>
      <c r="K655">
        <f t="shared" si="82"/>
        <v>0.6</v>
      </c>
      <c r="L655">
        <f t="shared" si="83"/>
        <v>0.89999999999999991</v>
      </c>
      <c r="M655" s="150"/>
      <c r="U655" s="239"/>
    </row>
    <row r="656" spans="1:21">
      <c r="A656" s="239" t="s">
        <v>3988</v>
      </c>
      <c r="B656" s="239">
        <f t="shared" si="77"/>
        <v>70</v>
      </c>
      <c r="C656" s="239">
        <f t="shared" si="78"/>
        <v>70</v>
      </c>
      <c r="D656" s="239">
        <f t="shared" si="79"/>
        <v>4</v>
      </c>
      <c r="E656" s="149" t="s">
        <v>1469</v>
      </c>
      <c r="F656" s="150">
        <v>8.18</v>
      </c>
      <c r="G656" s="150">
        <v>0.28000000000000003</v>
      </c>
      <c r="H656" s="150">
        <v>2.4E-2</v>
      </c>
      <c r="I656" s="151">
        <f t="shared" si="80"/>
        <v>1.44</v>
      </c>
      <c r="J656">
        <f t="shared" si="81"/>
        <v>0.96</v>
      </c>
      <c r="K656">
        <f t="shared" si="82"/>
        <v>0.72</v>
      </c>
      <c r="L656">
        <f t="shared" si="83"/>
        <v>1.08</v>
      </c>
      <c r="M656" s="150"/>
      <c r="U656" s="239"/>
    </row>
    <row r="657" spans="1:21">
      <c r="A657" s="239" t="s">
        <v>3988</v>
      </c>
      <c r="B657" s="239">
        <f t="shared" si="77"/>
        <v>70</v>
      </c>
      <c r="C657" s="239">
        <f t="shared" si="78"/>
        <v>70</v>
      </c>
      <c r="D657" s="239">
        <f t="shared" si="79"/>
        <v>4.5</v>
      </c>
      <c r="E657" s="149" t="s">
        <v>1470</v>
      </c>
      <c r="F657" s="150">
        <v>9.1199999999999992</v>
      </c>
      <c r="G657" s="150">
        <v>0.28000000000000003</v>
      </c>
      <c r="H657" s="150">
        <v>2.4E-2</v>
      </c>
      <c r="I657" s="151">
        <f t="shared" si="80"/>
        <v>1.44</v>
      </c>
      <c r="J657">
        <f t="shared" si="81"/>
        <v>0.96</v>
      </c>
      <c r="K657">
        <f t="shared" si="82"/>
        <v>0.72</v>
      </c>
      <c r="L657">
        <f t="shared" si="83"/>
        <v>1.08</v>
      </c>
      <c r="M657" s="150"/>
      <c r="U657" s="239"/>
    </row>
    <row r="658" spans="1:21">
      <c r="A658" s="239" t="s">
        <v>3988</v>
      </c>
      <c r="B658" s="239">
        <f t="shared" si="77"/>
        <v>70</v>
      </c>
      <c r="C658" s="239">
        <f t="shared" si="78"/>
        <v>70</v>
      </c>
      <c r="D658" s="239">
        <f t="shared" si="79"/>
        <v>5</v>
      </c>
      <c r="E658" s="149" t="s">
        <v>1471</v>
      </c>
      <c r="F658" s="150">
        <v>10</v>
      </c>
      <c r="G658" s="150">
        <v>0.28000000000000003</v>
      </c>
      <c r="H658" s="150">
        <v>2.8000000000000004E-2</v>
      </c>
      <c r="I658" s="151">
        <f t="shared" si="80"/>
        <v>1.6800000000000002</v>
      </c>
      <c r="J658">
        <f t="shared" si="81"/>
        <v>1.1200000000000001</v>
      </c>
      <c r="K658">
        <f t="shared" si="82"/>
        <v>0.84000000000000008</v>
      </c>
      <c r="L658">
        <f t="shared" si="83"/>
        <v>1.2600000000000002</v>
      </c>
      <c r="M658" s="150"/>
      <c r="U658" s="239"/>
    </row>
    <row r="659" spans="1:21">
      <c r="A659" s="239" t="s">
        <v>3988</v>
      </c>
      <c r="B659" s="239">
        <f t="shared" si="77"/>
        <v>70</v>
      </c>
      <c r="C659" s="239">
        <f t="shared" si="78"/>
        <v>70</v>
      </c>
      <c r="D659" s="239">
        <f t="shared" si="79"/>
        <v>5.6</v>
      </c>
      <c r="E659" s="149" t="s">
        <v>1472</v>
      </c>
      <c r="F659" s="150">
        <v>11.1</v>
      </c>
      <c r="G659" s="150">
        <v>0.28000000000000003</v>
      </c>
      <c r="H659" s="150">
        <v>3.2000000000000001E-2</v>
      </c>
      <c r="I659" s="151">
        <f t="shared" si="80"/>
        <v>1.92</v>
      </c>
      <c r="J659">
        <f t="shared" si="81"/>
        <v>1.2799999999999998</v>
      </c>
      <c r="K659">
        <f t="shared" si="82"/>
        <v>0.96</v>
      </c>
      <c r="L659">
        <f t="shared" si="83"/>
        <v>1.44</v>
      </c>
      <c r="M659" s="150"/>
      <c r="U659" s="239"/>
    </row>
    <row r="660" spans="1:21">
      <c r="A660" s="239" t="s">
        <v>3988</v>
      </c>
      <c r="B660" s="239">
        <f t="shared" si="77"/>
        <v>70</v>
      </c>
      <c r="C660" s="239">
        <f t="shared" si="78"/>
        <v>70</v>
      </c>
      <c r="D660" s="239">
        <f t="shared" si="79"/>
        <v>6</v>
      </c>
      <c r="E660" s="149" t="s">
        <v>1473</v>
      </c>
      <c r="F660" s="150">
        <v>12.1</v>
      </c>
      <c r="G660" s="150">
        <v>0.28000000000000003</v>
      </c>
      <c r="H660" s="150">
        <v>3.2000000000000001E-2</v>
      </c>
      <c r="I660" s="151">
        <f t="shared" si="80"/>
        <v>1.92</v>
      </c>
      <c r="J660">
        <f t="shared" si="81"/>
        <v>1.2799999999999998</v>
      </c>
      <c r="K660">
        <f t="shared" si="82"/>
        <v>0.96</v>
      </c>
      <c r="L660">
        <f t="shared" si="83"/>
        <v>1.44</v>
      </c>
      <c r="M660" s="150"/>
      <c r="U660" s="239"/>
    </row>
    <row r="661" spans="1:21">
      <c r="A661" s="239" t="s">
        <v>3988</v>
      </c>
      <c r="B661" s="239">
        <f t="shared" si="77"/>
        <v>70</v>
      </c>
      <c r="C661" s="239">
        <f t="shared" si="78"/>
        <v>70</v>
      </c>
      <c r="D661" s="239">
        <f t="shared" si="79"/>
        <v>6.3</v>
      </c>
      <c r="E661" s="149" t="s">
        <v>1474</v>
      </c>
      <c r="F661" s="150">
        <v>12.3</v>
      </c>
      <c r="G661" s="150">
        <v>0.28000000000000003</v>
      </c>
      <c r="H661" s="150">
        <v>3.5999999999999997E-2</v>
      </c>
      <c r="I661" s="151">
        <f t="shared" si="80"/>
        <v>2.1599999999999997</v>
      </c>
      <c r="J661">
        <f t="shared" si="81"/>
        <v>1.4399999999999997</v>
      </c>
      <c r="K661">
        <f t="shared" si="82"/>
        <v>1.0799999999999998</v>
      </c>
      <c r="L661">
        <f t="shared" si="83"/>
        <v>1.6199999999999997</v>
      </c>
      <c r="M661" s="150"/>
      <c r="U661" s="239"/>
    </row>
    <row r="662" spans="1:21">
      <c r="A662" s="239" t="s">
        <v>3988</v>
      </c>
      <c r="B662" s="239">
        <f t="shared" si="77"/>
        <v>70</v>
      </c>
      <c r="C662" s="239">
        <f t="shared" si="78"/>
        <v>70</v>
      </c>
      <c r="D662" s="239">
        <f t="shared" si="79"/>
        <v>7</v>
      </c>
      <c r="E662" s="149" t="s">
        <v>1475</v>
      </c>
      <c r="F662" s="150">
        <v>13.8</v>
      </c>
      <c r="G662" s="150">
        <v>0.28000000000000003</v>
      </c>
      <c r="H662" s="150">
        <v>0.04</v>
      </c>
      <c r="I662" s="151">
        <f t="shared" si="80"/>
        <v>2.4</v>
      </c>
      <c r="J662">
        <f t="shared" si="81"/>
        <v>1.5999999999999999</v>
      </c>
      <c r="K662">
        <f t="shared" si="82"/>
        <v>1.2</v>
      </c>
      <c r="L662">
        <f t="shared" si="83"/>
        <v>1.7999999999999998</v>
      </c>
      <c r="M662" s="150"/>
      <c r="U662" s="239"/>
    </row>
    <row r="663" spans="1:21">
      <c r="A663" s="239" t="s">
        <v>3988</v>
      </c>
      <c r="B663" s="239">
        <f t="shared" si="77"/>
        <v>70</v>
      </c>
      <c r="C663" s="239">
        <f t="shared" si="78"/>
        <v>70</v>
      </c>
      <c r="D663" s="239">
        <f t="shared" si="79"/>
        <v>7.1</v>
      </c>
      <c r="E663" s="149" t="s">
        <v>1476</v>
      </c>
      <c r="F663" s="150">
        <v>13.7</v>
      </c>
      <c r="G663" s="150">
        <v>0.28000000000000003</v>
      </c>
      <c r="H663" s="150">
        <v>0.04</v>
      </c>
      <c r="I663" s="151">
        <f t="shared" si="80"/>
        <v>2.4</v>
      </c>
      <c r="J663">
        <f t="shared" si="81"/>
        <v>1.5999999999999999</v>
      </c>
      <c r="K663">
        <f t="shared" si="82"/>
        <v>1.2</v>
      </c>
      <c r="L663">
        <f t="shared" si="83"/>
        <v>1.7999999999999998</v>
      </c>
      <c r="M663" s="150"/>
      <c r="U663" s="239"/>
    </row>
    <row r="664" spans="1:21">
      <c r="A664" s="239" t="s">
        <v>3988</v>
      </c>
      <c r="B664" s="239">
        <f t="shared" si="77"/>
        <v>70</v>
      </c>
      <c r="C664" s="239">
        <f t="shared" si="78"/>
        <v>70</v>
      </c>
      <c r="D664" s="239">
        <f t="shared" si="79"/>
        <v>8</v>
      </c>
      <c r="E664" s="149" t="s">
        <v>1477</v>
      </c>
      <c r="F664" s="150">
        <v>15.1</v>
      </c>
      <c r="G664" s="150">
        <v>0.28000000000000003</v>
      </c>
      <c r="H664" s="150">
        <v>4.3999999999999997E-2</v>
      </c>
      <c r="I664" s="151">
        <f t="shared" si="80"/>
        <v>2.6399999999999997</v>
      </c>
      <c r="J664">
        <f t="shared" si="81"/>
        <v>1.7599999999999998</v>
      </c>
      <c r="K664">
        <f t="shared" si="82"/>
        <v>1.3199999999999998</v>
      </c>
      <c r="L664">
        <f t="shared" si="83"/>
        <v>1.9799999999999998</v>
      </c>
      <c r="M664" s="150"/>
      <c r="U664" s="239"/>
    </row>
    <row r="665" spans="1:21">
      <c r="A665" s="239" t="s">
        <v>3988</v>
      </c>
      <c r="B665" s="239">
        <f t="shared" si="77"/>
        <v>70</v>
      </c>
      <c r="C665" s="239">
        <f t="shared" si="78"/>
        <v>70</v>
      </c>
      <c r="D665" s="239">
        <f t="shared" si="79"/>
        <v>8.8000000000000007</v>
      </c>
      <c r="E665" s="149" t="s">
        <v>1478</v>
      </c>
      <c r="F665" s="150">
        <v>16.399999999999999</v>
      </c>
      <c r="G665" s="150">
        <v>0.28000000000000003</v>
      </c>
      <c r="H665" s="150">
        <v>4.3999999999999997E-2</v>
      </c>
      <c r="I665" s="151">
        <f t="shared" si="80"/>
        <v>2.6399999999999997</v>
      </c>
      <c r="J665">
        <f t="shared" si="81"/>
        <v>1.7599999999999998</v>
      </c>
      <c r="K665">
        <f t="shared" si="82"/>
        <v>1.3199999999999998</v>
      </c>
      <c r="L665">
        <f t="shared" si="83"/>
        <v>1.9799999999999998</v>
      </c>
      <c r="M665" s="150"/>
      <c r="U665" s="239"/>
    </row>
    <row r="666" spans="1:21">
      <c r="A666" s="239" t="s">
        <v>3988</v>
      </c>
      <c r="B666" s="239">
        <f t="shared" si="77"/>
        <v>70</v>
      </c>
      <c r="C666" s="239">
        <f t="shared" si="78"/>
        <v>70</v>
      </c>
      <c r="D666" s="239">
        <f t="shared" si="79"/>
        <v>10</v>
      </c>
      <c r="E666" s="149" t="s">
        <v>1464</v>
      </c>
      <c r="F666" s="150">
        <v>18.2</v>
      </c>
      <c r="G666" s="150">
        <v>0.28000000000000003</v>
      </c>
      <c r="H666" s="150">
        <v>5.2000000000000005E-2</v>
      </c>
      <c r="I666" s="151">
        <f t="shared" si="80"/>
        <v>3.12</v>
      </c>
      <c r="J666">
        <f t="shared" si="81"/>
        <v>2.08</v>
      </c>
      <c r="K666">
        <f t="shared" si="82"/>
        <v>1.56</v>
      </c>
      <c r="L666">
        <f t="shared" si="83"/>
        <v>2.34</v>
      </c>
      <c r="M666" s="150"/>
      <c r="U666" s="239"/>
    </row>
    <row r="667" spans="1:21">
      <c r="A667" s="239" t="s">
        <v>3988</v>
      </c>
      <c r="B667" s="239">
        <f t="shared" si="77"/>
        <v>80</v>
      </c>
      <c r="C667" s="239">
        <f t="shared" si="78"/>
        <v>80</v>
      </c>
      <c r="D667" s="239">
        <f t="shared" si="79"/>
        <v>3</v>
      </c>
      <c r="E667" s="149" t="s">
        <v>1506</v>
      </c>
      <c r="F667" s="150">
        <v>7.1</v>
      </c>
      <c r="G667" s="150">
        <v>0.32</v>
      </c>
      <c r="H667" s="150">
        <v>0.02</v>
      </c>
      <c r="I667" s="151">
        <f t="shared" si="80"/>
        <v>1.2</v>
      </c>
      <c r="J667">
        <f t="shared" si="81"/>
        <v>0.79999999999999993</v>
      </c>
      <c r="K667">
        <f t="shared" si="82"/>
        <v>0.6</v>
      </c>
      <c r="L667">
        <f t="shared" si="83"/>
        <v>0.89999999999999991</v>
      </c>
      <c r="M667" s="150"/>
      <c r="U667" s="239"/>
    </row>
    <row r="668" spans="1:21">
      <c r="A668" s="239" t="s">
        <v>3988</v>
      </c>
      <c r="B668" s="239">
        <f t="shared" si="77"/>
        <v>80</v>
      </c>
      <c r="C668" s="239">
        <f t="shared" si="78"/>
        <v>80</v>
      </c>
      <c r="D668" s="239">
        <f t="shared" si="79"/>
        <v>3.2</v>
      </c>
      <c r="E668" s="149" t="s">
        <v>1507</v>
      </c>
      <c r="F668" s="150">
        <v>7.65</v>
      </c>
      <c r="G668" s="150">
        <v>0.32</v>
      </c>
      <c r="H668" s="150">
        <v>0.02</v>
      </c>
      <c r="I668" s="151">
        <f t="shared" si="80"/>
        <v>1.2</v>
      </c>
      <c r="J668">
        <f t="shared" si="81"/>
        <v>0.79999999999999993</v>
      </c>
      <c r="K668">
        <f t="shared" si="82"/>
        <v>0.6</v>
      </c>
      <c r="L668">
        <f t="shared" si="83"/>
        <v>0.89999999999999991</v>
      </c>
      <c r="M668" s="150"/>
      <c r="U668" s="239"/>
    </row>
    <row r="669" spans="1:21">
      <c r="A669" s="239" t="s">
        <v>3988</v>
      </c>
      <c r="B669" s="239">
        <f t="shared" si="77"/>
        <v>80</v>
      </c>
      <c r="C669" s="239">
        <f t="shared" si="78"/>
        <v>80</v>
      </c>
      <c r="D669" s="239">
        <f t="shared" si="79"/>
        <v>3.6</v>
      </c>
      <c r="E669" s="149" t="s">
        <v>1508</v>
      </c>
      <c r="F669" s="150">
        <v>8.5500000000000007</v>
      </c>
      <c r="G669" s="150">
        <v>0.32</v>
      </c>
      <c r="H669" s="150">
        <v>2.4E-2</v>
      </c>
      <c r="I669" s="151">
        <f t="shared" si="80"/>
        <v>1.44</v>
      </c>
      <c r="J669">
        <f t="shared" si="81"/>
        <v>0.96</v>
      </c>
      <c r="K669">
        <f t="shared" si="82"/>
        <v>0.72</v>
      </c>
      <c r="L669">
        <f t="shared" si="83"/>
        <v>1.08</v>
      </c>
      <c r="M669" s="150"/>
      <c r="U669" s="239"/>
    </row>
    <row r="670" spans="1:21">
      <c r="A670" t="s">
        <v>3988</v>
      </c>
      <c r="B670" s="239">
        <f t="shared" si="77"/>
        <v>80</v>
      </c>
      <c r="C670" s="239">
        <f t="shared" si="78"/>
        <v>80</v>
      </c>
      <c r="D670" s="239">
        <f t="shared" si="79"/>
        <v>4</v>
      </c>
      <c r="E670" s="149" t="s">
        <v>1509</v>
      </c>
      <c r="F670" s="150">
        <v>9.44</v>
      </c>
      <c r="G670" s="150">
        <v>0.32</v>
      </c>
      <c r="H670" s="150">
        <v>2.8000000000000004E-2</v>
      </c>
      <c r="I670" s="151">
        <f t="shared" si="80"/>
        <v>1.6800000000000002</v>
      </c>
      <c r="J670">
        <f t="shared" si="81"/>
        <v>1.1200000000000001</v>
      </c>
      <c r="K670">
        <f t="shared" si="82"/>
        <v>0.84000000000000008</v>
      </c>
      <c r="L670">
        <f t="shared" si="83"/>
        <v>1.2600000000000002</v>
      </c>
      <c r="M670" s="150"/>
      <c r="U670" s="239"/>
    </row>
    <row r="671" spans="1:21">
      <c r="A671" t="s">
        <v>3988</v>
      </c>
      <c r="B671" s="239">
        <f t="shared" si="77"/>
        <v>80</v>
      </c>
      <c r="C671" s="239">
        <f t="shared" si="78"/>
        <v>80</v>
      </c>
      <c r="D671" s="239">
        <f t="shared" si="79"/>
        <v>4.5</v>
      </c>
      <c r="E671" s="149" t="s">
        <v>1510</v>
      </c>
      <c r="F671" s="150">
        <v>10.5</v>
      </c>
      <c r="G671" s="150">
        <v>0.32</v>
      </c>
      <c r="H671" s="150">
        <v>2.8000000000000004E-2</v>
      </c>
      <c r="I671" s="151">
        <f t="shared" si="80"/>
        <v>1.6800000000000002</v>
      </c>
      <c r="J671">
        <f t="shared" si="81"/>
        <v>1.1200000000000001</v>
      </c>
      <c r="K671">
        <f t="shared" si="82"/>
        <v>0.84000000000000008</v>
      </c>
      <c r="L671">
        <f t="shared" si="83"/>
        <v>1.2600000000000002</v>
      </c>
      <c r="M671" s="150"/>
      <c r="U671" s="239"/>
    </row>
    <row r="672" spans="1:21">
      <c r="A672" s="239" t="s">
        <v>3988</v>
      </c>
      <c r="B672" s="239">
        <f t="shared" si="77"/>
        <v>80</v>
      </c>
      <c r="C672" s="239">
        <f t="shared" si="78"/>
        <v>80</v>
      </c>
      <c r="D672" s="239">
        <f t="shared" si="79"/>
        <v>5</v>
      </c>
      <c r="E672" s="149" t="s">
        <v>1511</v>
      </c>
      <c r="F672" s="150">
        <v>11.6</v>
      </c>
      <c r="G672" s="150">
        <v>0.32</v>
      </c>
      <c r="H672" s="150">
        <v>3.2000000000000001E-2</v>
      </c>
      <c r="I672" s="151">
        <f t="shared" si="80"/>
        <v>1.92</v>
      </c>
      <c r="J672">
        <f t="shared" si="81"/>
        <v>1.2799999999999998</v>
      </c>
      <c r="K672">
        <f t="shared" si="82"/>
        <v>0.96</v>
      </c>
      <c r="L672">
        <f t="shared" si="83"/>
        <v>1.44</v>
      </c>
      <c r="M672" s="150"/>
      <c r="U672" s="239"/>
    </row>
    <row r="673" spans="1:21">
      <c r="A673" s="239" t="s">
        <v>3988</v>
      </c>
      <c r="B673" s="239">
        <f t="shared" si="77"/>
        <v>80</v>
      </c>
      <c r="C673" s="239">
        <f t="shared" si="78"/>
        <v>80</v>
      </c>
      <c r="D673" s="239">
        <f t="shared" si="79"/>
        <v>5.6</v>
      </c>
      <c r="E673" s="149" t="s">
        <v>1512</v>
      </c>
      <c r="F673" s="150">
        <v>12.9</v>
      </c>
      <c r="G673" s="150">
        <v>0.32</v>
      </c>
      <c r="H673" s="150">
        <v>3.5999999999999997E-2</v>
      </c>
      <c r="I673" s="151">
        <f t="shared" si="80"/>
        <v>2.1599999999999997</v>
      </c>
      <c r="J673">
        <f t="shared" si="81"/>
        <v>1.4399999999999997</v>
      </c>
      <c r="K673">
        <f t="shared" si="82"/>
        <v>1.0799999999999998</v>
      </c>
      <c r="L673">
        <f t="shared" si="83"/>
        <v>1.6199999999999997</v>
      </c>
      <c r="M673" s="150"/>
      <c r="U673" s="239"/>
    </row>
    <row r="674" spans="1:21">
      <c r="A674" s="239" t="s">
        <v>3988</v>
      </c>
      <c r="B674" s="239">
        <f t="shared" si="77"/>
        <v>80</v>
      </c>
      <c r="C674" s="239">
        <f t="shared" si="78"/>
        <v>80</v>
      </c>
      <c r="D674" s="239">
        <f t="shared" si="79"/>
        <v>6</v>
      </c>
      <c r="E674" s="149" t="s">
        <v>1513</v>
      </c>
      <c r="F674" s="150">
        <v>12.97</v>
      </c>
      <c r="G674" s="150">
        <v>0.32</v>
      </c>
      <c r="H674" s="150">
        <v>3.5999999999999997E-2</v>
      </c>
      <c r="I674" s="151">
        <f t="shared" si="80"/>
        <v>2.1599999999999997</v>
      </c>
      <c r="J674">
        <f t="shared" si="81"/>
        <v>1.4399999999999997</v>
      </c>
      <c r="K674">
        <f t="shared" si="82"/>
        <v>1.0799999999999998</v>
      </c>
      <c r="L674">
        <f t="shared" si="83"/>
        <v>1.6199999999999997</v>
      </c>
      <c r="M674" s="150"/>
      <c r="U674" s="239"/>
    </row>
    <row r="675" spans="1:21">
      <c r="A675" s="239" t="s">
        <v>3988</v>
      </c>
      <c r="B675" s="239">
        <f t="shared" si="77"/>
        <v>80</v>
      </c>
      <c r="C675" s="239">
        <f t="shared" si="78"/>
        <v>80</v>
      </c>
      <c r="D675" s="239">
        <f t="shared" si="79"/>
        <v>6.3</v>
      </c>
      <c r="E675" s="149" t="s">
        <v>1514</v>
      </c>
      <c r="F675" s="150">
        <v>14.3</v>
      </c>
      <c r="G675" s="150">
        <v>0.32</v>
      </c>
      <c r="H675" s="150">
        <v>0.04</v>
      </c>
      <c r="I675" s="151">
        <f t="shared" si="80"/>
        <v>2.4</v>
      </c>
      <c r="J675">
        <f t="shared" si="81"/>
        <v>1.5999999999999999</v>
      </c>
      <c r="K675">
        <f t="shared" si="82"/>
        <v>1.2</v>
      </c>
      <c r="L675">
        <f t="shared" si="83"/>
        <v>1.7999999999999998</v>
      </c>
      <c r="M675" s="150"/>
      <c r="U675" s="239"/>
    </row>
    <row r="676" spans="1:21">
      <c r="A676" s="239" t="s">
        <v>3988</v>
      </c>
      <c r="B676" s="239">
        <f t="shared" si="77"/>
        <v>80</v>
      </c>
      <c r="C676" s="239">
        <f t="shared" si="78"/>
        <v>80</v>
      </c>
      <c r="D676" s="239">
        <f t="shared" si="79"/>
        <v>7</v>
      </c>
      <c r="E676" s="149" t="s">
        <v>1515</v>
      </c>
      <c r="F676" s="150">
        <v>16</v>
      </c>
      <c r="G676" s="150">
        <v>0.32</v>
      </c>
      <c r="H676" s="150">
        <v>4.3999999999999997E-2</v>
      </c>
      <c r="I676" s="151">
        <f t="shared" si="80"/>
        <v>2.6399999999999997</v>
      </c>
      <c r="J676">
        <f t="shared" si="81"/>
        <v>1.7599999999999998</v>
      </c>
      <c r="K676">
        <f t="shared" si="82"/>
        <v>1.3199999999999998</v>
      </c>
      <c r="L676">
        <f t="shared" si="83"/>
        <v>1.9799999999999998</v>
      </c>
      <c r="M676" s="150"/>
      <c r="U676" s="239"/>
    </row>
    <row r="677" spans="1:21">
      <c r="A677" s="239" t="s">
        <v>3988</v>
      </c>
      <c r="B677" s="239">
        <f t="shared" si="77"/>
        <v>80</v>
      </c>
      <c r="C677" s="239">
        <f t="shared" si="78"/>
        <v>80</v>
      </c>
      <c r="D677" s="239">
        <f t="shared" si="79"/>
        <v>7.1</v>
      </c>
      <c r="E677" s="149" t="s">
        <v>1516</v>
      </c>
      <c r="F677" s="150">
        <v>15.9</v>
      </c>
      <c r="G677" s="150">
        <v>0.32</v>
      </c>
      <c r="H677" s="150">
        <v>4.3999999999999997E-2</v>
      </c>
      <c r="I677" s="151">
        <f t="shared" si="80"/>
        <v>2.6399999999999997</v>
      </c>
      <c r="J677">
        <f t="shared" si="81"/>
        <v>1.7599999999999998</v>
      </c>
      <c r="K677">
        <f t="shared" si="82"/>
        <v>1.3199999999999998</v>
      </c>
      <c r="L677">
        <f t="shared" si="83"/>
        <v>1.9799999999999998</v>
      </c>
      <c r="M677" s="150"/>
      <c r="U677" s="239"/>
    </row>
    <row r="678" spans="1:21">
      <c r="A678" s="239" t="s">
        <v>3988</v>
      </c>
      <c r="B678" s="239">
        <f t="shared" si="77"/>
        <v>80</v>
      </c>
      <c r="C678" s="239">
        <f t="shared" si="78"/>
        <v>80</v>
      </c>
      <c r="D678" s="239">
        <f t="shared" si="79"/>
        <v>8</v>
      </c>
      <c r="E678" s="149" t="s">
        <v>1517</v>
      </c>
      <c r="F678" s="150">
        <v>17.7</v>
      </c>
      <c r="G678" s="150">
        <v>0.32</v>
      </c>
      <c r="H678" s="150">
        <v>4.8000000000000001E-2</v>
      </c>
      <c r="I678" s="151">
        <f t="shared" si="80"/>
        <v>2.88</v>
      </c>
      <c r="J678">
        <f t="shared" si="81"/>
        <v>1.92</v>
      </c>
      <c r="K678">
        <f t="shared" si="82"/>
        <v>1.44</v>
      </c>
      <c r="L678">
        <f t="shared" si="83"/>
        <v>2.16</v>
      </c>
      <c r="M678" s="150"/>
      <c r="U678" s="239"/>
    </row>
    <row r="679" spans="1:21">
      <c r="A679" s="239" t="s">
        <v>3988</v>
      </c>
      <c r="B679" s="239">
        <f t="shared" si="77"/>
        <v>80</v>
      </c>
      <c r="C679" s="239">
        <f t="shared" si="78"/>
        <v>80</v>
      </c>
      <c r="D679" s="239">
        <f t="shared" si="79"/>
        <v>8.8000000000000007</v>
      </c>
      <c r="E679" s="149" t="s">
        <v>1518</v>
      </c>
      <c r="F679" s="150">
        <v>19.2</v>
      </c>
      <c r="G679" s="150">
        <v>0.32</v>
      </c>
      <c r="H679" s="150">
        <v>5.2000000000000005E-2</v>
      </c>
      <c r="I679" s="151">
        <f t="shared" si="80"/>
        <v>3.12</v>
      </c>
      <c r="J679">
        <f t="shared" si="81"/>
        <v>2.08</v>
      </c>
      <c r="K679">
        <f t="shared" si="82"/>
        <v>1.56</v>
      </c>
      <c r="L679">
        <f t="shared" si="83"/>
        <v>2.34</v>
      </c>
      <c r="M679" s="150"/>
      <c r="U679" s="239"/>
    </row>
    <row r="680" spans="1:21">
      <c r="A680" s="239" t="s">
        <v>3988</v>
      </c>
      <c r="B680" s="239">
        <f t="shared" si="77"/>
        <v>80</v>
      </c>
      <c r="C680" s="239">
        <f t="shared" si="78"/>
        <v>80</v>
      </c>
      <c r="D680" s="239">
        <f t="shared" si="79"/>
        <v>10</v>
      </c>
      <c r="E680" s="149" t="s">
        <v>1505</v>
      </c>
      <c r="F680" s="150">
        <v>21.3</v>
      </c>
      <c r="G680" s="150">
        <v>0.32</v>
      </c>
      <c r="H680" s="150">
        <v>0.06</v>
      </c>
      <c r="I680" s="151">
        <f t="shared" si="80"/>
        <v>3.5999999999999996</v>
      </c>
      <c r="J680">
        <f t="shared" si="81"/>
        <v>2.3999999999999995</v>
      </c>
      <c r="K680">
        <f t="shared" si="82"/>
        <v>1.7999999999999998</v>
      </c>
      <c r="L680">
        <f t="shared" si="83"/>
        <v>2.6999999999999997</v>
      </c>
      <c r="M680" s="150"/>
      <c r="U680" s="239"/>
    </row>
    <row r="681" spans="1:21">
      <c r="A681" s="239" t="s">
        <v>3988</v>
      </c>
      <c r="B681" s="239">
        <f t="shared" si="77"/>
        <v>90</v>
      </c>
      <c r="C681" s="239">
        <f t="shared" si="78"/>
        <v>90</v>
      </c>
      <c r="D681" s="239">
        <f t="shared" si="79"/>
        <v>3</v>
      </c>
      <c r="E681" s="149" t="s">
        <v>1537</v>
      </c>
      <c r="F681" s="150">
        <v>8.0399999999999991</v>
      </c>
      <c r="G681" s="150">
        <v>0.36</v>
      </c>
      <c r="H681" s="150">
        <v>2.4E-2</v>
      </c>
      <c r="I681" s="151">
        <f t="shared" si="80"/>
        <v>1.44</v>
      </c>
      <c r="J681">
        <f t="shared" si="81"/>
        <v>0.96</v>
      </c>
      <c r="K681">
        <f t="shared" si="82"/>
        <v>0.72</v>
      </c>
      <c r="L681">
        <f t="shared" si="83"/>
        <v>1.08</v>
      </c>
      <c r="M681" s="150"/>
      <c r="U681" s="239"/>
    </row>
    <row r="682" spans="1:21">
      <c r="A682" s="239" t="s">
        <v>3988</v>
      </c>
      <c r="B682" s="239">
        <f t="shared" si="77"/>
        <v>90</v>
      </c>
      <c r="C682" s="239">
        <f t="shared" si="78"/>
        <v>90</v>
      </c>
      <c r="D682" s="239">
        <f t="shared" si="79"/>
        <v>3.2</v>
      </c>
      <c r="E682" s="149" t="s">
        <v>1538</v>
      </c>
      <c r="F682" s="150">
        <v>8.85</v>
      </c>
      <c r="G682" s="150">
        <v>0.36</v>
      </c>
      <c r="H682" s="150">
        <v>2.4E-2</v>
      </c>
      <c r="I682" s="151">
        <f t="shared" si="80"/>
        <v>1.44</v>
      </c>
      <c r="J682">
        <f t="shared" si="81"/>
        <v>0.96</v>
      </c>
      <c r="K682">
        <f t="shared" si="82"/>
        <v>0.72</v>
      </c>
      <c r="L682">
        <f t="shared" si="83"/>
        <v>1.08</v>
      </c>
      <c r="M682" s="150"/>
      <c r="U682" s="239"/>
    </row>
    <row r="683" spans="1:21">
      <c r="A683" s="239" t="s">
        <v>3988</v>
      </c>
      <c r="B683" s="239">
        <f t="shared" si="77"/>
        <v>90</v>
      </c>
      <c r="C683" s="239">
        <f t="shared" si="78"/>
        <v>90</v>
      </c>
      <c r="D683" s="239">
        <f t="shared" si="79"/>
        <v>3.6</v>
      </c>
      <c r="E683" s="149" t="s">
        <v>1539</v>
      </c>
      <c r="F683" s="150">
        <v>9.68</v>
      </c>
      <c r="G683" s="150">
        <v>0.36</v>
      </c>
      <c r="H683" s="150">
        <v>2.8000000000000004E-2</v>
      </c>
      <c r="I683" s="151">
        <f t="shared" si="80"/>
        <v>1.6800000000000002</v>
      </c>
      <c r="J683">
        <f t="shared" si="81"/>
        <v>1.1200000000000001</v>
      </c>
      <c r="K683">
        <f t="shared" si="82"/>
        <v>0.84000000000000008</v>
      </c>
      <c r="L683">
        <f t="shared" si="83"/>
        <v>1.2600000000000002</v>
      </c>
      <c r="M683" s="150"/>
      <c r="U683" s="239"/>
    </row>
    <row r="684" spans="1:21">
      <c r="A684" s="239" t="s">
        <v>3988</v>
      </c>
      <c r="B684" s="239">
        <f t="shared" si="77"/>
        <v>90</v>
      </c>
      <c r="C684" s="239">
        <f t="shared" si="78"/>
        <v>90</v>
      </c>
      <c r="D684" s="239">
        <f t="shared" si="79"/>
        <v>4</v>
      </c>
      <c r="E684" s="149" t="s">
        <v>1540</v>
      </c>
      <c r="F684" s="150">
        <v>10.7</v>
      </c>
      <c r="G684" s="150">
        <v>0.36</v>
      </c>
      <c r="H684" s="150">
        <v>2.8000000000000004E-2</v>
      </c>
      <c r="I684" s="151">
        <f t="shared" si="80"/>
        <v>1.6800000000000002</v>
      </c>
      <c r="J684">
        <f t="shared" si="81"/>
        <v>1.1200000000000001</v>
      </c>
      <c r="K684">
        <f t="shared" si="82"/>
        <v>0.84000000000000008</v>
      </c>
      <c r="L684">
        <f t="shared" si="83"/>
        <v>1.2600000000000002</v>
      </c>
      <c r="M684" s="150"/>
      <c r="U684" s="239"/>
    </row>
    <row r="685" spans="1:21">
      <c r="A685" s="239" t="s">
        <v>3988</v>
      </c>
      <c r="B685" s="239">
        <f t="shared" si="77"/>
        <v>90</v>
      </c>
      <c r="C685" s="239">
        <f t="shared" si="78"/>
        <v>90</v>
      </c>
      <c r="D685" s="239">
        <f t="shared" si="79"/>
        <v>4.5</v>
      </c>
      <c r="E685" s="149" t="s">
        <v>1541</v>
      </c>
      <c r="F685" s="150">
        <v>11.9</v>
      </c>
      <c r="G685" s="150">
        <v>0.36</v>
      </c>
      <c r="H685" s="150">
        <v>3.2000000000000001E-2</v>
      </c>
      <c r="I685" s="151">
        <f t="shared" si="80"/>
        <v>1.92</v>
      </c>
      <c r="J685">
        <f t="shared" si="81"/>
        <v>1.2799999999999998</v>
      </c>
      <c r="K685">
        <f t="shared" si="82"/>
        <v>0.96</v>
      </c>
      <c r="L685">
        <f t="shared" si="83"/>
        <v>1.44</v>
      </c>
      <c r="M685" s="150"/>
      <c r="U685" s="239"/>
    </row>
    <row r="686" spans="1:21">
      <c r="A686" s="239" t="s">
        <v>3988</v>
      </c>
      <c r="B686" s="239">
        <f t="shared" si="77"/>
        <v>90</v>
      </c>
      <c r="C686" s="239">
        <f t="shared" si="78"/>
        <v>90</v>
      </c>
      <c r="D686" s="239">
        <f t="shared" si="79"/>
        <v>5</v>
      </c>
      <c r="E686" s="149" t="s">
        <v>1542</v>
      </c>
      <c r="F686" s="150">
        <v>13.2</v>
      </c>
      <c r="G686" s="150">
        <v>0.36</v>
      </c>
      <c r="H686" s="150">
        <v>3.5999999999999997E-2</v>
      </c>
      <c r="I686" s="151">
        <f t="shared" si="80"/>
        <v>2.1599999999999997</v>
      </c>
      <c r="J686">
        <f t="shared" si="81"/>
        <v>1.4399999999999997</v>
      </c>
      <c r="K686">
        <f t="shared" si="82"/>
        <v>1.0799999999999998</v>
      </c>
      <c r="L686">
        <f t="shared" si="83"/>
        <v>1.6199999999999997</v>
      </c>
      <c r="M686" s="150"/>
      <c r="U686" s="239"/>
    </row>
    <row r="687" spans="1:21">
      <c r="A687" s="239" t="s">
        <v>3988</v>
      </c>
      <c r="B687" s="239">
        <f t="shared" si="77"/>
        <v>90</v>
      </c>
      <c r="C687" s="239">
        <f t="shared" si="78"/>
        <v>90</v>
      </c>
      <c r="D687" s="239">
        <f t="shared" si="79"/>
        <v>5.6</v>
      </c>
      <c r="E687" s="149" t="s">
        <v>1543</v>
      </c>
      <c r="F687" s="150">
        <v>14.6</v>
      </c>
      <c r="G687" s="150">
        <v>0.36</v>
      </c>
      <c r="H687" s="150">
        <v>0.04</v>
      </c>
      <c r="I687" s="151">
        <f t="shared" si="80"/>
        <v>2.4</v>
      </c>
      <c r="J687">
        <f t="shared" si="81"/>
        <v>1.5999999999999999</v>
      </c>
      <c r="K687">
        <f t="shared" si="82"/>
        <v>1.2</v>
      </c>
      <c r="L687">
        <f t="shared" si="83"/>
        <v>1.7999999999999998</v>
      </c>
      <c r="M687" s="150"/>
      <c r="U687" s="239"/>
    </row>
    <row r="688" spans="1:21">
      <c r="A688" s="239" t="s">
        <v>3988</v>
      </c>
      <c r="B688" s="239">
        <f t="shared" si="77"/>
        <v>90</v>
      </c>
      <c r="C688" s="239">
        <f t="shared" si="78"/>
        <v>90</v>
      </c>
      <c r="D688" s="239">
        <f t="shared" si="79"/>
        <v>6</v>
      </c>
      <c r="E688" s="149" t="s">
        <v>1544</v>
      </c>
      <c r="F688" s="150">
        <v>14.86</v>
      </c>
      <c r="G688" s="150">
        <v>0.36</v>
      </c>
      <c r="H688" s="150">
        <v>0.04</v>
      </c>
      <c r="I688" s="151">
        <f t="shared" si="80"/>
        <v>2.4</v>
      </c>
      <c r="J688">
        <f t="shared" si="81"/>
        <v>1.5999999999999999</v>
      </c>
      <c r="K688">
        <f t="shared" si="82"/>
        <v>1.2</v>
      </c>
      <c r="L688">
        <f t="shared" si="83"/>
        <v>1.7999999999999998</v>
      </c>
      <c r="M688" s="150"/>
      <c r="U688" s="239"/>
    </row>
    <row r="689" spans="1:21">
      <c r="A689" s="239" t="s">
        <v>3988</v>
      </c>
      <c r="B689" s="239">
        <f t="shared" si="77"/>
        <v>90</v>
      </c>
      <c r="C689" s="239">
        <f t="shared" si="78"/>
        <v>90</v>
      </c>
      <c r="D689" s="239">
        <f t="shared" si="79"/>
        <v>6.3</v>
      </c>
      <c r="E689" s="149" t="s">
        <v>1545</v>
      </c>
      <c r="F689" s="150">
        <v>16.3</v>
      </c>
      <c r="G689" s="150">
        <v>0.36</v>
      </c>
      <c r="H689" s="150">
        <v>4.3999999999999997E-2</v>
      </c>
      <c r="I689" s="151">
        <f t="shared" si="80"/>
        <v>2.6399999999999997</v>
      </c>
      <c r="J689">
        <f t="shared" si="81"/>
        <v>1.7599999999999998</v>
      </c>
      <c r="K689">
        <f t="shared" si="82"/>
        <v>1.3199999999999998</v>
      </c>
      <c r="L689">
        <f t="shared" si="83"/>
        <v>1.9799999999999998</v>
      </c>
      <c r="M689" s="150"/>
      <c r="U689" s="239"/>
    </row>
    <row r="690" spans="1:21">
      <c r="A690" t="s">
        <v>3988</v>
      </c>
      <c r="B690" s="239">
        <f t="shared" si="77"/>
        <v>90</v>
      </c>
      <c r="C690" s="239">
        <f t="shared" si="78"/>
        <v>90</v>
      </c>
      <c r="D690" s="239">
        <f t="shared" si="79"/>
        <v>7</v>
      </c>
      <c r="E690" s="149" t="s">
        <v>1546</v>
      </c>
      <c r="F690" s="150">
        <v>18.2</v>
      </c>
      <c r="G690" s="150">
        <v>0.36</v>
      </c>
      <c r="H690" s="150">
        <v>5.2000000000000005E-2</v>
      </c>
      <c r="I690" s="151">
        <f t="shared" si="80"/>
        <v>3.12</v>
      </c>
      <c r="J690">
        <f t="shared" si="81"/>
        <v>2.08</v>
      </c>
      <c r="K690">
        <f t="shared" si="82"/>
        <v>1.56</v>
      </c>
      <c r="L690">
        <f t="shared" si="83"/>
        <v>2.34</v>
      </c>
      <c r="M690" s="150"/>
      <c r="U690" s="239"/>
    </row>
    <row r="691" spans="1:21">
      <c r="A691" s="239" t="s">
        <v>3988</v>
      </c>
      <c r="B691" s="239">
        <f t="shared" si="77"/>
        <v>90</v>
      </c>
      <c r="C691" s="239">
        <f t="shared" si="78"/>
        <v>90</v>
      </c>
      <c r="D691" s="239">
        <f t="shared" si="79"/>
        <v>7.1</v>
      </c>
      <c r="E691" s="149" t="s">
        <v>1547</v>
      </c>
      <c r="F691" s="150">
        <v>18.100000000000001</v>
      </c>
      <c r="G691" s="150">
        <v>0.36</v>
      </c>
      <c r="H691" s="150">
        <v>5.2000000000000005E-2</v>
      </c>
      <c r="I691" s="151">
        <f t="shared" si="80"/>
        <v>3.12</v>
      </c>
      <c r="J691">
        <f t="shared" si="81"/>
        <v>2.08</v>
      </c>
      <c r="K691">
        <f t="shared" si="82"/>
        <v>1.56</v>
      </c>
      <c r="L691">
        <f t="shared" si="83"/>
        <v>2.34</v>
      </c>
      <c r="M691" s="150"/>
      <c r="U691" s="239"/>
    </row>
    <row r="692" spans="1:21">
      <c r="A692" s="239" t="s">
        <v>3988</v>
      </c>
      <c r="B692" s="239">
        <f t="shared" si="77"/>
        <v>90</v>
      </c>
      <c r="C692" s="239">
        <f t="shared" si="78"/>
        <v>90</v>
      </c>
      <c r="D692" s="239">
        <f t="shared" si="79"/>
        <v>8</v>
      </c>
      <c r="E692" s="149" t="s">
        <v>1548</v>
      </c>
      <c r="F692" s="150">
        <v>20.2</v>
      </c>
      <c r="G692" s="150">
        <v>0.36</v>
      </c>
      <c r="H692" s="150">
        <v>5.6000000000000008E-2</v>
      </c>
      <c r="I692" s="151">
        <f t="shared" si="80"/>
        <v>3.3600000000000003</v>
      </c>
      <c r="J692">
        <f t="shared" si="81"/>
        <v>2.2400000000000002</v>
      </c>
      <c r="K692">
        <f t="shared" si="82"/>
        <v>1.6800000000000002</v>
      </c>
      <c r="L692">
        <f t="shared" si="83"/>
        <v>2.5200000000000005</v>
      </c>
      <c r="M692" s="150"/>
      <c r="U692" s="239"/>
    </row>
    <row r="693" spans="1:21">
      <c r="A693" s="239" t="s">
        <v>3988</v>
      </c>
      <c r="B693" s="239">
        <f t="shared" si="77"/>
        <v>90</v>
      </c>
      <c r="C693" s="239">
        <f t="shared" si="78"/>
        <v>90</v>
      </c>
      <c r="D693" s="239">
        <f t="shared" si="79"/>
        <v>8.8000000000000007</v>
      </c>
      <c r="E693" s="149" t="s">
        <v>1549</v>
      </c>
      <c r="F693" s="150">
        <v>21.9</v>
      </c>
      <c r="G693" s="150">
        <v>0.36</v>
      </c>
      <c r="H693" s="150">
        <v>0.06</v>
      </c>
      <c r="I693" s="151">
        <f t="shared" si="80"/>
        <v>3.5999999999999996</v>
      </c>
      <c r="J693">
        <f t="shared" si="81"/>
        <v>2.3999999999999995</v>
      </c>
      <c r="K693">
        <f t="shared" si="82"/>
        <v>1.7999999999999998</v>
      </c>
      <c r="L693">
        <f t="shared" si="83"/>
        <v>2.6999999999999997</v>
      </c>
      <c r="M693" s="150"/>
      <c r="U693" s="239"/>
    </row>
    <row r="694" spans="1:21">
      <c r="A694" s="239" t="s">
        <v>3988</v>
      </c>
      <c r="B694" s="239">
        <f t="shared" si="77"/>
        <v>90</v>
      </c>
      <c r="C694" s="239">
        <f t="shared" si="78"/>
        <v>90</v>
      </c>
      <c r="D694" s="239">
        <f t="shared" si="79"/>
        <v>10</v>
      </c>
      <c r="E694" s="149" t="s">
        <v>1536</v>
      </c>
      <c r="F694" s="150">
        <v>24.4</v>
      </c>
      <c r="G694" s="150">
        <v>0.36</v>
      </c>
      <c r="H694" s="150">
        <v>6.8000000000000005E-2</v>
      </c>
      <c r="I694" s="151">
        <f t="shared" si="80"/>
        <v>4.08</v>
      </c>
      <c r="J694">
        <f t="shared" si="81"/>
        <v>2.7199999999999998</v>
      </c>
      <c r="K694">
        <f t="shared" si="82"/>
        <v>2.04</v>
      </c>
      <c r="L694">
        <f t="shared" si="83"/>
        <v>3.06</v>
      </c>
      <c r="M694" s="150"/>
      <c r="U694" s="239"/>
    </row>
    <row r="695" spans="1:21">
      <c r="A695" s="239" t="s">
        <v>3988</v>
      </c>
      <c r="B695" s="239">
        <f t="shared" si="77"/>
        <v>100</v>
      </c>
      <c r="C695" s="239">
        <f t="shared" si="78"/>
        <v>100</v>
      </c>
      <c r="D695" s="239">
        <f t="shared" si="79"/>
        <v>3</v>
      </c>
      <c r="E695" s="149" t="s">
        <v>796</v>
      </c>
      <c r="F695" s="150">
        <v>8.99</v>
      </c>
      <c r="G695" s="150">
        <v>0.4</v>
      </c>
      <c r="H695" s="150">
        <v>2.4E-2</v>
      </c>
      <c r="I695" s="151">
        <f t="shared" si="80"/>
        <v>1.44</v>
      </c>
      <c r="J695">
        <f t="shared" si="81"/>
        <v>0.96</v>
      </c>
      <c r="K695">
        <f t="shared" si="82"/>
        <v>0.72</v>
      </c>
      <c r="L695">
        <f t="shared" si="83"/>
        <v>1.08</v>
      </c>
      <c r="M695" s="150"/>
      <c r="U695" s="239"/>
    </row>
    <row r="696" spans="1:21">
      <c r="A696" s="239" t="s">
        <v>3988</v>
      </c>
      <c r="B696" s="239">
        <f t="shared" si="77"/>
        <v>100</v>
      </c>
      <c r="C696" s="239">
        <f t="shared" si="78"/>
        <v>100</v>
      </c>
      <c r="D696" s="239">
        <f t="shared" si="79"/>
        <v>3.2</v>
      </c>
      <c r="E696" s="149" t="s">
        <v>797</v>
      </c>
      <c r="F696" s="150">
        <v>9.8699999999999992</v>
      </c>
      <c r="G696" s="150">
        <v>0.4</v>
      </c>
      <c r="H696" s="150">
        <v>2.8000000000000004E-2</v>
      </c>
      <c r="I696" s="151">
        <f t="shared" si="80"/>
        <v>1.6800000000000002</v>
      </c>
      <c r="J696">
        <f t="shared" si="81"/>
        <v>1.1200000000000001</v>
      </c>
      <c r="K696">
        <f t="shared" si="82"/>
        <v>0.84000000000000008</v>
      </c>
      <c r="L696">
        <f t="shared" si="83"/>
        <v>1.2600000000000002</v>
      </c>
      <c r="M696" s="150"/>
      <c r="U696" s="239"/>
    </row>
    <row r="697" spans="1:21">
      <c r="A697" s="239" t="s">
        <v>3988</v>
      </c>
      <c r="B697" s="239">
        <f t="shared" si="77"/>
        <v>100</v>
      </c>
      <c r="C697" s="239">
        <f t="shared" si="78"/>
        <v>100</v>
      </c>
      <c r="D697" s="239">
        <f t="shared" si="79"/>
        <v>3.6</v>
      </c>
      <c r="E697" s="149" t="s">
        <v>798</v>
      </c>
      <c r="F697" s="150">
        <v>10.8</v>
      </c>
      <c r="G697" s="150">
        <v>0.4</v>
      </c>
      <c r="H697" s="150">
        <v>3.2000000000000001E-2</v>
      </c>
      <c r="I697" s="151">
        <f t="shared" si="80"/>
        <v>1.92</v>
      </c>
      <c r="J697">
        <f t="shared" si="81"/>
        <v>1.2799999999999998</v>
      </c>
      <c r="K697">
        <f t="shared" si="82"/>
        <v>0.96</v>
      </c>
      <c r="L697">
        <f t="shared" si="83"/>
        <v>1.44</v>
      </c>
      <c r="M697" s="150"/>
      <c r="U697" s="239"/>
    </row>
    <row r="698" spans="1:21">
      <c r="A698" s="239" t="s">
        <v>3988</v>
      </c>
      <c r="B698" s="239">
        <f t="shared" si="77"/>
        <v>100</v>
      </c>
      <c r="C698" s="239">
        <f t="shared" si="78"/>
        <v>100</v>
      </c>
      <c r="D698" s="239">
        <f t="shared" si="79"/>
        <v>4</v>
      </c>
      <c r="E698" s="149" t="s">
        <v>799</v>
      </c>
      <c r="F698" s="150">
        <v>12</v>
      </c>
      <c r="G698" s="150">
        <v>0.4</v>
      </c>
      <c r="H698" s="150">
        <v>3.2000000000000001E-2</v>
      </c>
      <c r="I698" s="151">
        <f t="shared" si="80"/>
        <v>1.92</v>
      </c>
      <c r="J698">
        <f t="shared" si="81"/>
        <v>1.2799999999999998</v>
      </c>
      <c r="K698">
        <f t="shared" si="82"/>
        <v>0.96</v>
      </c>
      <c r="L698">
        <f t="shared" si="83"/>
        <v>1.44</v>
      </c>
      <c r="M698" s="150"/>
      <c r="U698" s="239"/>
    </row>
    <row r="699" spans="1:21">
      <c r="A699" s="239" t="s">
        <v>3988</v>
      </c>
      <c r="B699" s="239">
        <f t="shared" si="77"/>
        <v>100</v>
      </c>
      <c r="C699" s="239">
        <f t="shared" si="78"/>
        <v>100</v>
      </c>
      <c r="D699" s="239">
        <f t="shared" si="79"/>
        <v>4.5</v>
      </c>
      <c r="E699" s="149" t="s">
        <v>800</v>
      </c>
      <c r="F699" s="150">
        <v>13.4</v>
      </c>
      <c r="G699" s="150">
        <v>0.4</v>
      </c>
      <c r="H699" s="150">
        <v>3.5999999999999997E-2</v>
      </c>
      <c r="I699" s="151">
        <f t="shared" si="80"/>
        <v>2.1599999999999997</v>
      </c>
      <c r="J699">
        <f t="shared" si="81"/>
        <v>1.4399999999999997</v>
      </c>
      <c r="K699">
        <f t="shared" si="82"/>
        <v>1.0799999999999998</v>
      </c>
      <c r="L699">
        <f t="shared" si="83"/>
        <v>1.6199999999999997</v>
      </c>
      <c r="M699" s="150"/>
      <c r="U699" s="239"/>
    </row>
    <row r="700" spans="1:21">
      <c r="A700" s="239" t="s">
        <v>3988</v>
      </c>
      <c r="B700" s="239">
        <f t="shared" ref="B700:B763" si="84">SPLITME($E700,0,"*","tube")</f>
        <v>100</v>
      </c>
      <c r="C700" s="239">
        <f t="shared" ref="C700:C763" si="85">SPLITME($E700,1,"*","tube")</f>
        <v>100</v>
      </c>
      <c r="D700" s="239">
        <f t="shared" ref="D700:D763" si="86">SPLITME($E700,2,"*","tube")</f>
        <v>5</v>
      </c>
      <c r="E700" s="149" t="s">
        <v>801</v>
      </c>
      <c r="F700" s="150">
        <v>14.7</v>
      </c>
      <c r="G700" s="150">
        <v>0.4</v>
      </c>
      <c r="H700" s="150">
        <v>0.04</v>
      </c>
      <c r="I700" s="151">
        <f t="shared" si="80"/>
        <v>2.4</v>
      </c>
      <c r="J700">
        <f t="shared" si="81"/>
        <v>1.5999999999999999</v>
      </c>
      <c r="K700">
        <f t="shared" si="82"/>
        <v>1.2</v>
      </c>
      <c r="L700">
        <f t="shared" si="83"/>
        <v>1.7999999999999998</v>
      </c>
      <c r="M700" s="150"/>
      <c r="U700" s="239"/>
    </row>
    <row r="701" spans="1:21">
      <c r="A701" s="239" t="s">
        <v>3988</v>
      </c>
      <c r="B701" s="239">
        <f t="shared" si="84"/>
        <v>100</v>
      </c>
      <c r="C701" s="239">
        <f t="shared" si="85"/>
        <v>100</v>
      </c>
      <c r="D701" s="239">
        <f t="shared" si="86"/>
        <v>5.6</v>
      </c>
      <c r="E701" s="149" t="s">
        <v>802</v>
      </c>
      <c r="F701" s="150">
        <v>16.399999999999999</v>
      </c>
      <c r="G701" s="150">
        <v>0.4</v>
      </c>
      <c r="H701" s="150">
        <v>4.3999999999999997E-2</v>
      </c>
      <c r="I701" s="151">
        <f t="shared" si="80"/>
        <v>2.6399999999999997</v>
      </c>
      <c r="J701">
        <f t="shared" si="81"/>
        <v>1.7599999999999998</v>
      </c>
      <c r="K701">
        <f t="shared" si="82"/>
        <v>1.3199999999999998</v>
      </c>
      <c r="L701">
        <f t="shared" si="83"/>
        <v>1.9799999999999998</v>
      </c>
      <c r="M701" s="150"/>
      <c r="U701" s="239"/>
    </row>
    <row r="702" spans="1:21">
      <c r="A702" s="239" t="s">
        <v>3988</v>
      </c>
      <c r="B702" s="239">
        <f t="shared" si="84"/>
        <v>100</v>
      </c>
      <c r="C702" s="239">
        <f t="shared" si="85"/>
        <v>100</v>
      </c>
      <c r="D702" s="239">
        <f t="shared" si="86"/>
        <v>6</v>
      </c>
      <c r="E702" s="149" t="s">
        <v>803</v>
      </c>
      <c r="F702" s="150">
        <v>16.739999999999998</v>
      </c>
      <c r="G702" s="150">
        <v>0.4</v>
      </c>
      <c r="H702" s="150">
        <v>4.8000000000000001E-2</v>
      </c>
      <c r="I702" s="151">
        <f t="shared" si="80"/>
        <v>2.88</v>
      </c>
      <c r="J702">
        <f t="shared" si="81"/>
        <v>1.92</v>
      </c>
      <c r="K702">
        <f t="shared" si="82"/>
        <v>1.44</v>
      </c>
      <c r="L702">
        <f t="shared" si="83"/>
        <v>2.16</v>
      </c>
      <c r="M702" s="150"/>
      <c r="U702" s="239"/>
    </row>
    <row r="703" spans="1:21">
      <c r="A703" s="239" t="s">
        <v>3988</v>
      </c>
      <c r="B703" s="239">
        <f t="shared" si="84"/>
        <v>100</v>
      </c>
      <c r="C703" s="239">
        <f t="shared" si="85"/>
        <v>100</v>
      </c>
      <c r="D703" s="239">
        <f t="shared" si="86"/>
        <v>6.3</v>
      </c>
      <c r="E703" s="149" t="s">
        <v>804</v>
      </c>
      <c r="F703" s="150">
        <v>18.3</v>
      </c>
      <c r="G703" s="150">
        <v>0.4</v>
      </c>
      <c r="H703" s="150">
        <v>5.2000000000000005E-2</v>
      </c>
      <c r="I703" s="151">
        <f t="shared" si="80"/>
        <v>3.12</v>
      </c>
      <c r="J703">
        <f t="shared" si="81"/>
        <v>2.08</v>
      </c>
      <c r="K703">
        <f t="shared" si="82"/>
        <v>1.56</v>
      </c>
      <c r="L703">
        <f t="shared" si="83"/>
        <v>2.34</v>
      </c>
      <c r="M703" s="150"/>
      <c r="U703" s="239"/>
    </row>
    <row r="704" spans="1:21">
      <c r="A704" s="239" t="s">
        <v>3988</v>
      </c>
      <c r="B704" s="239">
        <f t="shared" si="84"/>
        <v>100</v>
      </c>
      <c r="C704" s="239">
        <f t="shared" si="85"/>
        <v>100</v>
      </c>
      <c r="D704" s="239">
        <f t="shared" si="86"/>
        <v>7</v>
      </c>
      <c r="E704" s="149" t="s">
        <v>805</v>
      </c>
      <c r="F704" s="150">
        <v>20.399999999999999</v>
      </c>
      <c r="G704" s="150">
        <v>0.4</v>
      </c>
      <c r="H704" s="150">
        <v>5.6000000000000008E-2</v>
      </c>
      <c r="I704" s="151">
        <f t="shared" si="80"/>
        <v>3.3600000000000003</v>
      </c>
      <c r="J704">
        <f t="shared" si="81"/>
        <v>2.2400000000000002</v>
      </c>
      <c r="K704">
        <f t="shared" si="82"/>
        <v>1.6800000000000002</v>
      </c>
      <c r="L704">
        <f t="shared" si="83"/>
        <v>2.5200000000000005</v>
      </c>
      <c r="M704" s="150"/>
      <c r="U704" s="239"/>
    </row>
    <row r="705" spans="1:21">
      <c r="A705" s="239" t="s">
        <v>3988</v>
      </c>
      <c r="B705" s="239">
        <f t="shared" si="84"/>
        <v>100</v>
      </c>
      <c r="C705" s="239">
        <f t="shared" si="85"/>
        <v>100</v>
      </c>
      <c r="D705" s="239">
        <f t="shared" si="86"/>
        <v>7.1</v>
      </c>
      <c r="E705" s="149" t="s">
        <v>806</v>
      </c>
      <c r="F705" s="150">
        <v>20.399999999999999</v>
      </c>
      <c r="G705" s="150">
        <v>0.4</v>
      </c>
      <c r="H705" s="150">
        <v>5.6000000000000008E-2</v>
      </c>
      <c r="I705" s="151">
        <f t="shared" ref="I705:I768" si="87">H705*60</f>
        <v>3.3600000000000003</v>
      </c>
      <c r="J705">
        <f t="shared" ref="J705:J768" si="88">40/60*I705</f>
        <v>2.2400000000000002</v>
      </c>
      <c r="K705">
        <f t="shared" ref="K705:K768" si="89">(30/60*I705)</f>
        <v>1.6800000000000002</v>
      </c>
      <c r="L705">
        <f t="shared" ref="L705:L768" si="90">45/60*I705</f>
        <v>2.5200000000000005</v>
      </c>
      <c r="M705" s="150"/>
      <c r="U705" s="239"/>
    </row>
    <row r="706" spans="1:21">
      <c r="A706" s="239" t="s">
        <v>3988</v>
      </c>
      <c r="B706" s="239">
        <f t="shared" si="84"/>
        <v>100</v>
      </c>
      <c r="C706" s="239">
        <f t="shared" si="85"/>
        <v>100</v>
      </c>
      <c r="D706" s="239">
        <f t="shared" si="86"/>
        <v>8</v>
      </c>
      <c r="E706" s="149" t="s">
        <v>807</v>
      </c>
      <c r="F706" s="150">
        <v>22.7</v>
      </c>
      <c r="G706" s="150">
        <v>0.4</v>
      </c>
      <c r="H706" s="150">
        <v>6.4000000000000001E-2</v>
      </c>
      <c r="I706" s="151">
        <f t="shared" si="87"/>
        <v>3.84</v>
      </c>
      <c r="J706">
        <f t="shared" si="88"/>
        <v>2.5599999999999996</v>
      </c>
      <c r="K706">
        <f t="shared" si="89"/>
        <v>1.92</v>
      </c>
      <c r="L706">
        <f t="shared" si="90"/>
        <v>2.88</v>
      </c>
      <c r="M706" s="150"/>
      <c r="U706" s="239"/>
    </row>
    <row r="707" spans="1:21">
      <c r="A707" s="239" t="s">
        <v>3988</v>
      </c>
      <c r="B707" s="239">
        <f t="shared" si="84"/>
        <v>100</v>
      </c>
      <c r="C707" s="239">
        <f t="shared" si="85"/>
        <v>100</v>
      </c>
      <c r="D707" s="239">
        <f t="shared" si="86"/>
        <v>8.8000000000000007</v>
      </c>
      <c r="E707" s="149" t="s">
        <v>808</v>
      </c>
      <c r="F707" s="150">
        <v>24.7</v>
      </c>
      <c r="G707" s="150">
        <v>0.4</v>
      </c>
      <c r="H707" s="150">
        <v>6.8000000000000005E-2</v>
      </c>
      <c r="I707" s="151">
        <f t="shared" si="87"/>
        <v>4.08</v>
      </c>
      <c r="J707">
        <f t="shared" si="88"/>
        <v>2.7199999999999998</v>
      </c>
      <c r="K707">
        <f t="shared" si="89"/>
        <v>2.04</v>
      </c>
      <c r="L707">
        <f t="shared" si="90"/>
        <v>3.06</v>
      </c>
      <c r="M707" s="150"/>
      <c r="U707" s="239"/>
    </row>
    <row r="708" spans="1:21">
      <c r="A708" s="239" t="s">
        <v>3988</v>
      </c>
      <c r="B708" s="239">
        <f t="shared" si="84"/>
        <v>100</v>
      </c>
      <c r="C708" s="239">
        <f t="shared" si="85"/>
        <v>100</v>
      </c>
      <c r="D708" s="239">
        <f t="shared" si="86"/>
        <v>10</v>
      </c>
      <c r="E708" s="149" t="s">
        <v>792</v>
      </c>
      <c r="F708" s="150">
        <v>27.6</v>
      </c>
      <c r="G708" s="150">
        <v>0.4</v>
      </c>
      <c r="H708" s="150">
        <v>7.5999999999999998E-2</v>
      </c>
      <c r="I708" s="151">
        <f t="shared" si="87"/>
        <v>4.5599999999999996</v>
      </c>
      <c r="J708">
        <f t="shared" si="88"/>
        <v>3.0399999999999996</v>
      </c>
      <c r="K708">
        <f t="shared" si="89"/>
        <v>2.2799999999999998</v>
      </c>
      <c r="L708">
        <f t="shared" si="90"/>
        <v>3.42</v>
      </c>
      <c r="M708" s="150"/>
      <c r="U708" s="239"/>
    </row>
    <row r="709" spans="1:21">
      <c r="A709" s="239" t="s">
        <v>3988</v>
      </c>
      <c r="B709" s="239">
        <f t="shared" si="84"/>
        <v>100</v>
      </c>
      <c r="C709" s="239">
        <f t="shared" si="85"/>
        <v>100</v>
      </c>
      <c r="D709" s="239">
        <f t="shared" si="86"/>
        <v>11</v>
      </c>
      <c r="E709" s="149" t="s">
        <v>793</v>
      </c>
      <c r="F709" s="150">
        <v>29.9</v>
      </c>
      <c r="G709" s="150">
        <v>0.4</v>
      </c>
      <c r="H709" s="150">
        <v>8.3999999999999991E-2</v>
      </c>
      <c r="I709" s="151">
        <f t="shared" si="87"/>
        <v>5.0399999999999991</v>
      </c>
      <c r="J709">
        <f t="shared" si="88"/>
        <v>3.3599999999999994</v>
      </c>
      <c r="K709">
        <f t="shared" si="89"/>
        <v>2.5199999999999996</v>
      </c>
      <c r="L709">
        <f t="shared" si="90"/>
        <v>3.7799999999999994</v>
      </c>
      <c r="M709" s="150"/>
      <c r="U709" s="239"/>
    </row>
    <row r="710" spans="1:21">
      <c r="A710" s="239" t="s">
        <v>3988</v>
      </c>
      <c r="B710" s="239">
        <f t="shared" si="84"/>
        <v>100</v>
      </c>
      <c r="C710" s="239">
        <f t="shared" si="85"/>
        <v>100</v>
      </c>
      <c r="D710" s="239">
        <f t="shared" si="86"/>
        <v>12</v>
      </c>
      <c r="E710" s="149" t="s">
        <v>794</v>
      </c>
      <c r="F710" s="150">
        <v>33.200000000000003</v>
      </c>
      <c r="G710" s="150">
        <v>0.4</v>
      </c>
      <c r="H710" s="150">
        <v>9.1999999999999998E-2</v>
      </c>
      <c r="I710" s="151">
        <f t="shared" si="87"/>
        <v>5.52</v>
      </c>
      <c r="J710">
        <f t="shared" si="88"/>
        <v>3.6799999999999997</v>
      </c>
      <c r="K710">
        <f t="shared" si="89"/>
        <v>2.76</v>
      </c>
      <c r="L710">
        <f t="shared" si="90"/>
        <v>4.1399999999999997</v>
      </c>
      <c r="M710" s="150"/>
      <c r="U710" s="239"/>
    </row>
    <row r="711" spans="1:21">
      <c r="A711" s="239" t="s">
        <v>3988</v>
      </c>
      <c r="B711" s="239">
        <f t="shared" si="84"/>
        <v>100</v>
      </c>
      <c r="C711" s="239">
        <f t="shared" si="85"/>
        <v>100</v>
      </c>
      <c r="D711" s="239">
        <f t="shared" si="86"/>
        <v>12.5</v>
      </c>
      <c r="E711" s="149" t="s">
        <v>795</v>
      </c>
      <c r="F711" s="150">
        <v>38.299999999999997</v>
      </c>
      <c r="G711" s="150">
        <v>0.4</v>
      </c>
      <c r="H711" s="150">
        <v>0.10800000000000001</v>
      </c>
      <c r="I711" s="151">
        <f t="shared" si="87"/>
        <v>6.48</v>
      </c>
      <c r="J711">
        <f t="shared" si="88"/>
        <v>4.32</v>
      </c>
      <c r="K711">
        <f t="shared" si="89"/>
        <v>3.24</v>
      </c>
      <c r="L711">
        <f t="shared" si="90"/>
        <v>4.8600000000000003</v>
      </c>
      <c r="M711" s="150"/>
      <c r="U711" s="239"/>
    </row>
    <row r="712" spans="1:21">
      <c r="A712" s="239" t="s">
        <v>3988</v>
      </c>
      <c r="B712" s="239">
        <f t="shared" si="84"/>
        <v>110</v>
      </c>
      <c r="C712" s="239">
        <f t="shared" si="85"/>
        <v>110</v>
      </c>
      <c r="D712" s="239">
        <f t="shared" si="86"/>
        <v>3.2</v>
      </c>
      <c r="E712" s="149" t="s">
        <v>850</v>
      </c>
      <c r="F712" s="150">
        <v>10.9</v>
      </c>
      <c r="G712" s="150">
        <v>0.44</v>
      </c>
      <c r="H712" s="150">
        <v>3.2000000000000001E-2</v>
      </c>
      <c r="I712" s="151">
        <f t="shared" si="87"/>
        <v>1.92</v>
      </c>
      <c r="J712">
        <f t="shared" si="88"/>
        <v>1.2799999999999998</v>
      </c>
      <c r="K712">
        <f t="shared" si="89"/>
        <v>0.96</v>
      </c>
      <c r="L712">
        <f t="shared" si="90"/>
        <v>1.44</v>
      </c>
      <c r="M712" s="150"/>
      <c r="U712" s="239"/>
    </row>
    <row r="713" spans="1:21">
      <c r="A713" s="239" t="s">
        <v>3988</v>
      </c>
      <c r="B713" s="239">
        <f t="shared" si="84"/>
        <v>110</v>
      </c>
      <c r="C713" s="239">
        <f t="shared" si="85"/>
        <v>110</v>
      </c>
      <c r="D713" s="239">
        <f t="shared" si="86"/>
        <v>3.6</v>
      </c>
      <c r="E713" s="149" t="s">
        <v>851</v>
      </c>
      <c r="F713" s="150">
        <v>11.9</v>
      </c>
      <c r="G713" s="150">
        <v>0.44</v>
      </c>
      <c r="H713" s="150">
        <v>3.2000000000000001E-2</v>
      </c>
      <c r="I713" s="151">
        <f t="shared" si="87"/>
        <v>1.92</v>
      </c>
      <c r="J713">
        <f t="shared" si="88"/>
        <v>1.2799999999999998</v>
      </c>
      <c r="K713">
        <f t="shared" si="89"/>
        <v>0.96</v>
      </c>
      <c r="L713">
        <f t="shared" si="90"/>
        <v>1.44</v>
      </c>
      <c r="M713" s="150"/>
      <c r="U713" s="239"/>
    </row>
    <row r="714" spans="1:21">
      <c r="A714" s="239" t="s">
        <v>3988</v>
      </c>
      <c r="B714" s="239">
        <f t="shared" si="84"/>
        <v>110</v>
      </c>
      <c r="C714" s="239">
        <f t="shared" si="85"/>
        <v>110</v>
      </c>
      <c r="D714" s="239">
        <f t="shared" si="86"/>
        <v>4</v>
      </c>
      <c r="E714" s="149" t="s">
        <v>852</v>
      </c>
      <c r="F714" s="150">
        <v>13.1</v>
      </c>
      <c r="G714" s="150">
        <v>0.44</v>
      </c>
      <c r="H714" s="150">
        <v>3.5999999999999997E-2</v>
      </c>
      <c r="I714" s="151">
        <f t="shared" si="87"/>
        <v>2.1599999999999997</v>
      </c>
      <c r="J714">
        <f t="shared" si="88"/>
        <v>1.4399999999999997</v>
      </c>
      <c r="K714">
        <f t="shared" si="89"/>
        <v>1.0799999999999998</v>
      </c>
      <c r="L714">
        <f t="shared" si="90"/>
        <v>1.6199999999999997</v>
      </c>
      <c r="M714" s="150"/>
      <c r="U714" s="239"/>
    </row>
    <row r="715" spans="1:21">
      <c r="A715" s="239" t="s">
        <v>3988</v>
      </c>
      <c r="B715" s="239">
        <f t="shared" si="84"/>
        <v>110</v>
      </c>
      <c r="C715" s="239">
        <f t="shared" si="85"/>
        <v>110</v>
      </c>
      <c r="D715" s="239">
        <f t="shared" si="86"/>
        <v>4.5</v>
      </c>
      <c r="E715" s="149" t="s">
        <v>853</v>
      </c>
      <c r="F715" s="150">
        <v>14.7</v>
      </c>
      <c r="G715" s="150">
        <v>0.44</v>
      </c>
      <c r="H715" s="150">
        <v>0.04</v>
      </c>
      <c r="I715" s="151">
        <f t="shared" si="87"/>
        <v>2.4</v>
      </c>
      <c r="J715">
        <f t="shared" si="88"/>
        <v>1.5999999999999999</v>
      </c>
      <c r="K715">
        <f t="shared" si="89"/>
        <v>1.2</v>
      </c>
      <c r="L715">
        <f t="shared" si="90"/>
        <v>1.7999999999999998</v>
      </c>
      <c r="M715" s="150"/>
      <c r="U715" s="239"/>
    </row>
    <row r="716" spans="1:21">
      <c r="A716" s="239" t="s">
        <v>3988</v>
      </c>
      <c r="B716" s="239">
        <f t="shared" si="84"/>
        <v>110</v>
      </c>
      <c r="C716" s="239">
        <f t="shared" si="85"/>
        <v>110</v>
      </c>
      <c r="D716" s="239">
        <f t="shared" si="86"/>
        <v>5</v>
      </c>
      <c r="E716" s="149" t="s">
        <v>854</v>
      </c>
      <c r="F716" s="150">
        <v>16.2</v>
      </c>
      <c r="G716" s="150">
        <v>0.44</v>
      </c>
      <c r="H716" s="150">
        <v>4.3999999999999997E-2</v>
      </c>
      <c r="I716" s="151">
        <f t="shared" si="87"/>
        <v>2.6399999999999997</v>
      </c>
      <c r="J716">
        <f t="shared" si="88"/>
        <v>1.7599999999999998</v>
      </c>
      <c r="K716">
        <f t="shared" si="89"/>
        <v>1.3199999999999998</v>
      </c>
      <c r="L716">
        <f t="shared" si="90"/>
        <v>1.9799999999999998</v>
      </c>
      <c r="M716" s="150"/>
      <c r="U716" s="239"/>
    </row>
    <row r="717" spans="1:21">
      <c r="A717" s="239" t="s">
        <v>3988</v>
      </c>
      <c r="B717" s="239">
        <f t="shared" si="84"/>
        <v>110</v>
      </c>
      <c r="C717" s="239">
        <f t="shared" si="85"/>
        <v>110</v>
      </c>
      <c r="D717" s="239">
        <f t="shared" si="86"/>
        <v>5.6</v>
      </c>
      <c r="E717" s="149" t="s">
        <v>855</v>
      </c>
      <c r="F717" s="150">
        <v>18</v>
      </c>
      <c r="G717" s="150">
        <v>0.44</v>
      </c>
      <c r="H717" s="150">
        <v>5.2000000000000005E-2</v>
      </c>
      <c r="I717" s="151">
        <f t="shared" si="87"/>
        <v>3.12</v>
      </c>
      <c r="J717">
        <f t="shared" si="88"/>
        <v>2.08</v>
      </c>
      <c r="K717">
        <f t="shared" si="89"/>
        <v>1.56</v>
      </c>
      <c r="L717">
        <f t="shared" si="90"/>
        <v>2.34</v>
      </c>
      <c r="M717" s="150"/>
      <c r="U717" s="239"/>
    </row>
    <row r="718" spans="1:21">
      <c r="A718" s="239" t="s">
        <v>3988</v>
      </c>
      <c r="B718" s="239">
        <f t="shared" si="84"/>
        <v>110</v>
      </c>
      <c r="C718" s="239">
        <f t="shared" si="85"/>
        <v>110</v>
      </c>
      <c r="D718" s="239">
        <f t="shared" si="86"/>
        <v>6</v>
      </c>
      <c r="E718" s="149" t="s">
        <v>856</v>
      </c>
      <c r="F718" s="150">
        <v>19.600000000000001</v>
      </c>
      <c r="G718" s="150">
        <v>0.44</v>
      </c>
      <c r="H718" s="150">
        <v>5.6000000000000008E-2</v>
      </c>
      <c r="I718" s="151">
        <f t="shared" si="87"/>
        <v>3.3600000000000003</v>
      </c>
      <c r="J718">
        <f t="shared" si="88"/>
        <v>2.2400000000000002</v>
      </c>
      <c r="K718">
        <f t="shared" si="89"/>
        <v>1.6800000000000002</v>
      </c>
      <c r="L718">
        <f t="shared" si="90"/>
        <v>2.5200000000000005</v>
      </c>
      <c r="M718" s="150"/>
      <c r="U718" s="239"/>
    </row>
    <row r="719" spans="1:21">
      <c r="A719" s="239" t="s">
        <v>3988</v>
      </c>
      <c r="B719" s="239">
        <f t="shared" si="84"/>
        <v>110</v>
      </c>
      <c r="C719" s="239">
        <f t="shared" si="85"/>
        <v>110</v>
      </c>
      <c r="D719" s="239">
        <f t="shared" si="86"/>
        <v>6.3</v>
      </c>
      <c r="E719" s="149" t="s">
        <v>857</v>
      </c>
      <c r="F719" s="150">
        <v>20</v>
      </c>
      <c r="G719" s="150">
        <v>0.44</v>
      </c>
      <c r="H719" s="150">
        <v>5.6000000000000008E-2</v>
      </c>
      <c r="I719" s="151">
        <f t="shared" si="87"/>
        <v>3.3600000000000003</v>
      </c>
      <c r="J719">
        <f t="shared" si="88"/>
        <v>2.2400000000000002</v>
      </c>
      <c r="K719">
        <f t="shared" si="89"/>
        <v>1.6800000000000002</v>
      </c>
      <c r="L719">
        <f t="shared" si="90"/>
        <v>2.5200000000000005</v>
      </c>
      <c r="M719" s="150"/>
      <c r="U719" s="239"/>
    </row>
    <row r="720" spans="1:21">
      <c r="A720" s="239" t="s">
        <v>3988</v>
      </c>
      <c r="B720" s="239">
        <f t="shared" si="84"/>
        <v>110</v>
      </c>
      <c r="C720" s="239">
        <f t="shared" si="85"/>
        <v>110</v>
      </c>
      <c r="D720" s="239">
        <f t="shared" si="86"/>
        <v>7</v>
      </c>
      <c r="E720" s="149" t="s">
        <v>858</v>
      </c>
      <c r="F720" s="150">
        <v>22.6</v>
      </c>
      <c r="G720" s="150">
        <v>0.44</v>
      </c>
      <c r="H720" s="150">
        <v>6.4000000000000001E-2</v>
      </c>
      <c r="I720" s="151">
        <f t="shared" si="87"/>
        <v>3.84</v>
      </c>
      <c r="J720">
        <f t="shared" si="88"/>
        <v>2.5599999999999996</v>
      </c>
      <c r="K720">
        <f t="shared" si="89"/>
        <v>1.92</v>
      </c>
      <c r="L720">
        <f t="shared" si="90"/>
        <v>2.88</v>
      </c>
      <c r="M720" s="150"/>
      <c r="U720" s="239"/>
    </row>
    <row r="721" spans="1:21">
      <c r="A721" s="239" t="s">
        <v>3988</v>
      </c>
      <c r="B721" s="239">
        <f t="shared" si="84"/>
        <v>110</v>
      </c>
      <c r="C721" s="239">
        <f t="shared" si="85"/>
        <v>110</v>
      </c>
      <c r="D721" s="239">
        <f t="shared" si="86"/>
        <v>7.1</v>
      </c>
      <c r="E721" s="149" t="s">
        <v>859</v>
      </c>
      <c r="F721" s="150">
        <v>22.8</v>
      </c>
      <c r="G721" s="150">
        <v>0.44</v>
      </c>
      <c r="H721" s="150">
        <v>6.4000000000000001E-2</v>
      </c>
      <c r="I721" s="151">
        <f t="shared" si="87"/>
        <v>3.84</v>
      </c>
      <c r="J721">
        <f t="shared" si="88"/>
        <v>2.5599999999999996</v>
      </c>
      <c r="K721">
        <f t="shared" si="89"/>
        <v>1.92</v>
      </c>
      <c r="L721">
        <f t="shared" si="90"/>
        <v>2.88</v>
      </c>
      <c r="M721" s="150"/>
      <c r="U721" s="239"/>
    </row>
    <row r="722" spans="1:21">
      <c r="A722" s="239" t="s">
        <v>3988</v>
      </c>
      <c r="B722" s="239">
        <f t="shared" si="84"/>
        <v>110</v>
      </c>
      <c r="C722" s="239">
        <f t="shared" si="85"/>
        <v>110</v>
      </c>
      <c r="D722" s="239">
        <f t="shared" si="86"/>
        <v>8</v>
      </c>
      <c r="E722" s="149" t="s">
        <v>860</v>
      </c>
      <c r="F722" s="150">
        <v>24.8</v>
      </c>
      <c r="G722" s="150">
        <v>0.44</v>
      </c>
      <c r="H722" s="150">
        <v>6.8000000000000005E-2</v>
      </c>
      <c r="I722" s="151">
        <f t="shared" si="87"/>
        <v>4.08</v>
      </c>
      <c r="J722">
        <f t="shared" si="88"/>
        <v>2.7199999999999998</v>
      </c>
      <c r="K722">
        <f t="shared" si="89"/>
        <v>2.04</v>
      </c>
      <c r="L722">
        <f t="shared" si="90"/>
        <v>3.06</v>
      </c>
      <c r="M722" s="150"/>
      <c r="U722" s="239"/>
    </row>
    <row r="723" spans="1:21">
      <c r="A723" s="239" t="s">
        <v>3988</v>
      </c>
      <c r="B723" s="239">
        <f t="shared" si="84"/>
        <v>110</v>
      </c>
      <c r="C723" s="239">
        <f t="shared" si="85"/>
        <v>110</v>
      </c>
      <c r="D723" s="239">
        <f t="shared" si="86"/>
        <v>8.8000000000000007</v>
      </c>
      <c r="E723" s="149" t="s">
        <v>861</v>
      </c>
      <c r="F723" s="150">
        <v>27</v>
      </c>
      <c r="G723" s="150">
        <v>0.44</v>
      </c>
      <c r="H723" s="150">
        <v>7.5999999999999998E-2</v>
      </c>
      <c r="I723" s="151">
        <f t="shared" si="87"/>
        <v>4.5599999999999996</v>
      </c>
      <c r="J723">
        <f t="shared" si="88"/>
        <v>3.0399999999999996</v>
      </c>
      <c r="K723">
        <f t="shared" si="89"/>
        <v>2.2799999999999998</v>
      </c>
      <c r="L723">
        <f t="shared" si="90"/>
        <v>3.42</v>
      </c>
      <c r="M723" s="150"/>
      <c r="U723" s="239"/>
    </row>
    <row r="724" spans="1:21">
      <c r="A724" t="s">
        <v>3988</v>
      </c>
      <c r="B724" s="239">
        <f t="shared" si="84"/>
        <v>110</v>
      </c>
      <c r="C724" s="239">
        <f t="shared" si="85"/>
        <v>110</v>
      </c>
      <c r="D724" s="239">
        <f t="shared" si="86"/>
        <v>10</v>
      </c>
      <c r="E724" s="149" t="s">
        <v>846</v>
      </c>
      <c r="F724" s="150">
        <v>30.2</v>
      </c>
      <c r="G724" s="150">
        <v>0.44</v>
      </c>
      <c r="H724" s="150">
        <v>8.3999999999999991E-2</v>
      </c>
      <c r="I724" s="151">
        <f t="shared" si="87"/>
        <v>5.0399999999999991</v>
      </c>
      <c r="J724">
        <f t="shared" si="88"/>
        <v>3.3599999999999994</v>
      </c>
      <c r="K724">
        <f t="shared" si="89"/>
        <v>2.5199999999999996</v>
      </c>
      <c r="L724">
        <f t="shared" si="90"/>
        <v>3.7799999999999994</v>
      </c>
      <c r="M724" s="150"/>
      <c r="U724" s="239"/>
    </row>
    <row r="725" spans="1:21">
      <c r="A725" s="239" t="s">
        <v>3988</v>
      </c>
      <c r="B725" s="239">
        <f t="shared" si="84"/>
        <v>110</v>
      </c>
      <c r="C725" s="239">
        <f t="shared" si="85"/>
        <v>110</v>
      </c>
      <c r="D725" s="239">
        <f t="shared" si="86"/>
        <v>11</v>
      </c>
      <c r="E725" s="149" t="s">
        <v>847</v>
      </c>
      <c r="F725" s="150">
        <v>32.700000000000003</v>
      </c>
      <c r="G725" s="150">
        <v>0.44</v>
      </c>
      <c r="H725" s="150">
        <v>9.1999999999999998E-2</v>
      </c>
      <c r="I725" s="151">
        <f t="shared" si="87"/>
        <v>5.52</v>
      </c>
      <c r="J725">
        <f t="shared" si="88"/>
        <v>3.6799999999999997</v>
      </c>
      <c r="K725">
        <f t="shared" si="89"/>
        <v>2.76</v>
      </c>
      <c r="L725">
        <f t="shared" si="90"/>
        <v>4.1399999999999997</v>
      </c>
      <c r="M725" s="150"/>
      <c r="U725" s="239"/>
    </row>
    <row r="726" spans="1:21">
      <c r="A726" s="239" t="s">
        <v>3988</v>
      </c>
      <c r="B726" s="239">
        <f t="shared" si="84"/>
        <v>110</v>
      </c>
      <c r="C726" s="239">
        <f t="shared" si="85"/>
        <v>110</v>
      </c>
      <c r="D726" s="239">
        <f t="shared" si="86"/>
        <v>12</v>
      </c>
      <c r="E726" s="149" t="s">
        <v>848</v>
      </c>
      <c r="F726" s="150">
        <v>36.9</v>
      </c>
      <c r="G726" s="150">
        <v>0.44</v>
      </c>
      <c r="H726" s="150">
        <v>0.10400000000000001</v>
      </c>
      <c r="I726" s="151">
        <f t="shared" si="87"/>
        <v>6.24</v>
      </c>
      <c r="J726">
        <f t="shared" si="88"/>
        <v>4.16</v>
      </c>
      <c r="K726">
        <f t="shared" si="89"/>
        <v>3.12</v>
      </c>
      <c r="L726">
        <f t="shared" si="90"/>
        <v>4.68</v>
      </c>
      <c r="M726" s="150"/>
      <c r="U726" s="239"/>
    </row>
    <row r="727" spans="1:21">
      <c r="A727" t="s">
        <v>3988</v>
      </c>
      <c r="B727" s="239">
        <f t="shared" si="84"/>
        <v>110</v>
      </c>
      <c r="C727" s="239">
        <f t="shared" si="85"/>
        <v>110</v>
      </c>
      <c r="D727" s="239">
        <f t="shared" si="86"/>
        <v>12.5</v>
      </c>
      <c r="E727" s="149" t="s">
        <v>849</v>
      </c>
      <c r="F727" s="150">
        <v>36.4</v>
      </c>
      <c r="G727" s="150">
        <v>0.44</v>
      </c>
      <c r="H727" s="150">
        <v>0.1</v>
      </c>
      <c r="I727" s="151">
        <f t="shared" si="87"/>
        <v>6</v>
      </c>
      <c r="J727">
        <f t="shared" si="88"/>
        <v>4</v>
      </c>
      <c r="K727">
        <f t="shared" si="89"/>
        <v>3</v>
      </c>
      <c r="L727">
        <f t="shared" si="90"/>
        <v>4.5</v>
      </c>
      <c r="M727" s="150"/>
      <c r="U727" s="239"/>
    </row>
    <row r="728" spans="1:21">
      <c r="A728" t="s">
        <v>3988</v>
      </c>
      <c r="B728" s="239">
        <f t="shared" si="84"/>
        <v>120</v>
      </c>
      <c r="C728" s="239">
        <f t="shared" si="85"/>
        <v>120</v>
      </c>
      <c r="D728" s="239">
        <f t="shared" si="86"/>
        <v>3</v>
      </c>
      <c r="E728" s="149" t="s">
        <v>885</v>
      </c>
      <c r="F728" s="150">
        <v>10.84</v>
      </c>
      <c r="G728" s="150">
        <v>0.48</v>
      </c>
      <c r="H728" s="150">
        <v>3.2000000000000001E-2</v>
      </c>
      <c r="I728" s="151">
        <f t="shared" si="87"/>
        <v>1.92</v>
      </c>
      <c r="J728">
        <f t="shared" si="88"/>
        <v>1.2799999999999998</v>
      </c>
      <c r="K728">
        <f t="shared" si="89"/>
        <v>0.96</v>
      </c>
      <c r="L728">
        <f t="shared" si="90"/>
        <v>1.44</v>
      </c>
      <c r="M728" s="150"/>
      <c r="U728" s="239"/>
    </row>
    <row r="729" spans="1:21">
      <c r="A729" s="239" t="s">
        <v>3988</v>
      </c>
      <c r="B729" s="239">
        <f t="shared" si="84"/>
        <v>120</v>
      </c>
      <c r="C729" s="239">
        <f t="shared" si="85"/>
        <v>120</v>
      </c>
      <c r="D729" s="239">
        <f t="shared" si="86"/>
        <v>3.2</v>
      </c>
      <c r="E729" s="149" t="s">
        <v>886</v>
      </c>
      <c r="F729" s="150">
        <v>11.9</v>
      </c>
      <c r="G729" s="150">
        <v>0.48</v>
      </c>
      <c r="H729" s="150">
        <v>3.2000000000000001E-2</v>
      </c>
      <c r="I729" s="151">
        <f t="shared" si="87"/>
        <v>1.92</v>
      </c>
      <c r="J729">
        <f t="shared" si="88"/>
        <v>1.2799999999999998</v>
      </c>
      <c r="K729">
        <f t="shared" si="89"/>
        <v>0.96</v>
      </c>
      <c r="L729">
        <f t="shared" si="90"/>
        <v>1.44</v>
      </c>
      <c r="M729" s="150"/>
      <c r="U729" s="239"/>
    </row>
    <row r="730" spans="1:21">
      <c r="A730" s="239" t="s">
        <v>3988</v>
      </c>
      <c r="B730" s="239">
        <f t="shared" si="84"/>
        <v>120</v>
      </c>
      <c r="C730" s="239">
        <f t="shared" si="85"/>
        <v>120</v>
      </c>
      <c r="D730" s="239">
        <f t="shared" si="86"/>
        <v>3.6</v>
      </c>
      <c r="E730" s="149" t="s">
        <v>887</v>
      </c>
      <c r="F730" s="150">
        <v>13</v>
      </c>
      <c r="G730" s="150">
        <v>0.48</v>
      </c>
      <c r="H730" s="150">
        <v>3.5999999999999997E-2</v>
      </c>
      <c r="I730" s="151">
        <f t="shared" si="87"/>
        <v>2.1599999999999997</v>
      </c>
      <c r="J730">
        <f t="shared" si="88"/>
        <v>1.4399999999999997</v>
      </c>
      <c r="K730">
        <f t="shared" si="89"/>
        <v>1.0799999999999998</v>
      </c>
      <c r="L730">
        <f t="shared" si="90"/>
        <v>1.6199999999999997</v>
      </c>
      <c r="M730" s="150"/>
      <c r="U730" s="239"/>
    </row>
    <row r="731" spans="1:21">
      <c r="A731" s="239" t="s">
        <v>3988</v>
      </c>
      <c r="B731" s="239">
        <f t="shared" si="84"/>
        <v>120</v>
      </c>
      <c r="C731" s="239">
        <f t="shared" si="85"/>
        <v>120</v>
      </c>
      <c r="D731" s="239">
        <f t="shared" si="86"/>
        <v>4</v>
      </c>
      <c r="E731" s="149" t="s">
        <v>888</v>
      </c>
      <c r="F731" s="150">
        <v>14.4</v>
      </c>
      <c r="G731" s="150">
        <v>0.48</v>
      </c>
      <c r="H731" s="150">
        <v>0.04</v>
      </c>
      <c r="I731" s="151">
        <f t="shared" si="87"/>
        <v>2.4</v>
      </c>
      <c r="J731">
        <f t="shared" si="88"/>
        <v>1.5999999999999999</v>
      </c>
      <c r="K731">
        <f t="shared" si="89"/>
        <v>1.2</v>
      </c>
      <c r="L731">
        <f t="shared" si="90"/>
        <v>1.7999999999999998</v>
      </c>
      <c r="M731" s="150"/>
      <c r="U731" s="239"/>
    </row>
    <row r="732" spans="1:21">
      <c r="A732" s="239" t="s">
        <v>3988</v>
      </c>
      <c r="B732" s="239">
        <f t="shared" si="84"/>
        <v>120</v>
      </c>
      <c r="C732" s="239">
        <f t="shared" si="85"/>
        <v>120</v>
      </c>
      <c r="D732" s="239">
        <f t="shared" si="86"/>
        <v>4.5</v>
      </c>
      <c r="E732" s="149" t="s">
        <v>889</v>
      </c>
      <c r="F732" s="150">
        <v>16.100000000000001</v>
      </c>
      <c r="G732" s="150">
        <v>0.48</v>
      </c>
      <c r="H732" s="150">
        <v>4.3999999999999997E-2</v>
      </c>
      <c r="I732" s="151">
        <f t="shared" si="87"/>
        <v>2.6399999999999997</v>
      </c>
      <c r="J732">
        <f t="shared" si="88"/>
        <v>1.7599999999999998</v>
      </c>
      <c r="K732">
        <f t="shared" si="89"/>
        <v>1.3199999999999998</v>
      </c>
      <c r="L732">
        <f t="shared" si="90"/>
        <v>1.9799999999999998</v>
      </c>
      <c r="M732" s="150"/>
      <c r="U732" s="239"/>
    </row>
    <row r="733" spans="1:21">
      <c r="A733" s="239" t="s">
        <v>3988</v>
      </c>
      <c r="B733" s="239">
        <f t="shared" si="84"/>
        <v>120</v>
      </c>
      <c r="C733" s="239">
        <f t="shared" si="85"/>
        <v>120</v>
      </c>
      <c r="D733" s="239">
        <f t="shared" si="86"/>
        <v>5</v>
      </c>
      <c r="E733" s="149" t="s">
        <v>890</v>
      </c>
      <c r="F733" s="150">
        <v>17.8</v>
      </c>
      <c r="G733" s="150">
        <v>0.48</v>
      </c>
      <c r="H733" s="150">
        <v>4.8000000000000001E-2</v>
      </c>
      <c r="I733" s="151">
        <f t="shared" si="87"/>
        <v>2.88</v>
      </c>
      <c r="J733">
        <f t="shared" si="88"/>
        <v>1.92</v>
      </c>
      <c r="K733">
        <f t="shared" si="89"/>
        <v>1.44</v>
      </c>
      <c r="L733">
        <f t="shared" si="90"/>
        <v>2.16</v>
      </c>
      <c r="M733" s="150"/>
      <c r="U733" s="239"/>
    </row>
    <row r="734" spans="1:21">
      <c r="A734" s="239" t="s">
        <v>3988</v>
      </c>
      <c r="B734" s="239">
        <f t="shared" si="84"/>
        <v>120</v>
      </c>
      <c r="C734" s="239">
        <f t="shared" si="85"/>
        <v>120</v>
      </c>
      <c r="D734" s="239">
        <f t="shared" si="86"/>
        <v>5.6</v>
      </c>
      <c r="E734" s="149" t="s">
        <v>891</v>
      </c>
      <c r="F734" s="150">
        <v>19.7</v>
      </c>
      <c r="G734" s="150">
        <v>0.48</v>
      </c>
      <c r="H734" s="150">
        <v>5.6000000000000008E-2</v>
      </c>
      <c r="I734" s="151">
        <f t="shared" si="87"/>
        <v>3.3600000000000003</v>
      </c>
      <c r="J734">
        <f t="shared" si="88"/>
        <v>2.2400000000000002</v>
      </c>
      <c r="K734">
        <f t="shared" si="89"/>
        <v>1.6800000000000002</v>
      </c>
      <c r="L734">
        <f t="shared" si="90"/>
        <v>2.5200000000000005</v>
      </c>
      <c r="M734" s="150"/>
      <c r="U734" s="239"/>
    </row>
    <row r="735" spans="1:21">
      <c r="A735" s="239" t="s">
        <v>3988</v>
      </c>
      <c r="B735" s="239">
        <f t="shared" si="84"/>
        <v>120</v>
      </c>
      <c r="C735" s="239">
        <f t="shared" si="85"/>
        <v>120</v>
      </c>
      <c r="D735" s="239">
        <f t="shared" si="86"/>
        <v>6</v>
      </c>
      <c r="E735" s="149" t="s">
        <v>892</v>
      </c>
      <c r="F735" s="150">
        <v>20.51</v>
      </c>
      <c r="G735" s="150">
        <v>0.48</v>
      </c>
      <c r="H735" s="150">
        <v>5.6000000000000008E-2</v>
      </c>
      <c r="I735" s="151">
        <f t="shared" si="87"/>
        <v>3.3600000000000003</v>
      </c>
      <c r="J735">
        <f t="shared" si="88"/>
        <v>2.2400000000000002</v>
      </c>
      <c r="K735">
        <f t="shared" si="89"/>
        <v>1.6800000000000002</v>
      </c>
      <c r="L735">
        <f t="shared" si="90"/>
        <v>2.5200000000000005</v>
      </c>
      <c r="M735" s="150"/>
      <c r="U735" s="239"/>
    </row>
    <row r="736" spans="1:21">
      <c r="A736" s="239" t="s">
        <v>3988</v>
      </c>
      <c r="B736" s="239">
        <f t="shared" si="84"/>
        <v>120</v>
      </c>
      <c r="C736" s="239">
        <f t="shared" si="85"/>
        <v>120</v>
      </c>
      <c r="D736" s="239">
        <f t="shared" si="86"/>
        <v>6.3</v>
      </c>
      <c r="E736" s="149" t="s">
        <v>893</v>
      </c>
      <c r="F736" s="150">
        <v>22</v>
      </c>
      <c r="G736" s="150">
        <v>0.48</v>
      </c>
      <c r="H736" s="150">
        <v>0.06</v>
      </c>
      <c r="I736" s="151">
        <f t="shared" si="87"/>
        <v>3.5999999999999996</v>
      </c>
      <c r="J736">
        <f t="shared" si="88"/>
        <v>2.3999999999999995</v>
      </c>
      <c r="K736">
        <f t="shared" si="89"/>
        <v>1.7999999999999998</v>
      </c>
      <c r="L736">
        <f t="shared" si="90"/>
        <v>2.6999999999999997</v>
      </c>
      <c r="M736" s="150"/>
      <c r="U736" s="239"/>
    </row>
    <row r="737" spans="1:21">
      <c r="A737" s="239" t="s">
        <v>3988</v>
      </c>
      <c r="B737" s="239">
        <f t="shared" si="84"/>
        <v>120</v>
      </c>
      <c r="C737" s="239">
        <f t="shared" si="85"/>
        <v>120</v>
      </c>
      <c r="D737" s="239">
        <f t="shared" si="86"/>
        <v>7</v>
      </c>
      <c r="E737" s="149" t="s">
        <v>894</v>
      </c>
      <c r="F737" s="150">
        <v>24.8</v>
      </c>
      <c r="G737" s="150">
        <v>0.48</v>
      </c>
      <c r="H737" s="150">
        <v>6.8000000000000005E-2</v>
      </c>
      <c r="I737" s="151">
        <f t="shared" si="87"/>
        <v>4.08</v>
      </c>
      <c r="J737">
        <f t="shared" si="88"/>
        <v>2.7199999999999998</v>
      </c>
      <c r="K737">
        <f t="shared" si="89"/>
        <v>2.04</v>
      </c>
      <c r="L737">
        <f t="shared" si="90"/>
        <v>3.06</v>
      </c>
      <c r="M737" s="150"/>
      <c r="U737" s="239"/>
    </row>
    <row r="738" spans="1:21">
      <c r="A738" s="239" t="s">
        <v>3988</v>
      </c>
      <c r="B738" s="239">
        <f t="shared" si="84"/>
        <v>120</v>
      </c>
      <c r="C738" s="239">
        <f t="shared" si="85"/>
        <v>120</v>
      </c>
      <c r="D738" s="239">
        <f t="shared" si="86"/>
        <v>7.1</v>
      </c>
      <c r="E738" s="149" t="s">
        <v>895</v>
      </c>
      <c r="F738" s="150">
        <v>24.6</v>
      </c>
      <c r="G738" s="150">
        <v>0.48</v>
      </c>
      <c r="H738" s="150">
        <v>6.8000000000000005E-2</v>
      </c>
      <c r="I738" s="151">
        <f t="shared" si="87"/>
        <v>4.08</v>
      </c>
      <c r="J738">
        <f t="shared" si="88"/>
        <v>2.7199999999999998</v>
      </c>
      <c r="K738">
        <f t="shared" si="89"/>
        <v>2.04</v>
      </c>
      <c r="L738">
        <f t="shared" si="90"/>
        <v>3.06</v>
      </c>
      <c r="M738" s="150"/>
      <c r="U738" s="239"/>
    </row>
    <row r="739" spans="1:21">
      <c r="A739" s="239" t="s">
        <v>3988</v>
      </c>
      <c r="B739" s="239">
        <f t="shared" si="84"/>
        <v>120</v>
      </c>
      <c r="C739" s="239">
        <f t="shared" si="85"/>
        <v>120</v>
      </c>
      <c r="D739" s="239">
        <f t="shared" si="86"/>
        <v>8</v>
      </c>
      <c r="E739" s="149" t="s">
        <v>896</v>
      </c>
      <c r="F739" s="150">
        <v>27.4</v>
      </c>
      <c r="G739" s="150">
        <v>0.48</v>
      </c>
      <c r="H739" s="150">
        <v>7.5999999999999998E-2</v>
      </c>
      <c r="I739" s="151">
        <f t="shared" si="87"/>
        <v>4.5599999999999996</v>
      </c>
      <c r="J739">
        <f t="shared" si="88"/>
        <v>3.0399999999999996</v>
      </c>
      <c r="K739">
        <f t="shared" si="89"/>
        <v>2.2799999999999998</v>
      </c>
      <c r="L739">
        <f t="shared" si="90"/>
        <v>3.42</v>
      </c>
      <c r="M739" s="150"/>
      <c r="U739" s="239"/>
    </row>
    <row r="740" spans="1:21">
      <c r="A740" s="239" t="s">
        <v>3988</v>
      </c>
      <c r="B740" s="239">
        <f t="shared" si="84"/>
        <v>120</v>
      </c>
      <c r="C740" s="239">
        <f t="shared" si="85"/>
        <v>120</v>
      </c>
      <c r="D740" s="239">
        <f t="shared" si="86"/>
        <v>8.8000000000000007</v>
      </c>
      <c r="E740" s="149" t="s">
        <v>897</v>
      </c>
      <c r="F740" s="150">
        <v>29.8</v>
      </c>
      <c r="G740" s="150">
        <v>0.48</v>
      </c>
      <c r="H740" s="150">
        <v>8.3999999999999991E-2</v>
      </c>
      <c r="I740" s="151">
        <f t="shared" si="87"/>
        <v>5.0399999999999991</v>
      </c>
      <c r="J740">
        <f t="shared" si="88"/>
        <v>3.3599999999999994</v>
      </c>
      <c r="K740">
        <f t="shared" si="89"/>
        <v>2.5199999999999996</v>
      </c>
      <c r="L740">
        <f t="shared" si="90"/>
        <v>3.7799999999999994</v>
      </c>
      <c r="M740" s="150"/>
      <c r="U740" s="239"/>
    </row>
    <row r="741" spans="1:21">
      <c r="A741" s="239" t="s">
        <v>3988</v>
      </c>
      <c r="B741" s="239">
        <f t="shared" si="84"/>
        <v>120</v>
      </c>
      <c r="C741" s="239">
        <f t="shared" si="85"/>
        <v>120</v>
      </c>
      <c r="D741" s="239">
        <f t="shared" si="86"/>
        <v>10</v>
      </c>
      <c r="E741" s="149" t="s">
        <v>881</v>
      </c>
      <c r="F741" s="150">
        <v>33.299999999999997</v>
      </c>
      <c r="G741" s="150">
        <v>0.48</v>
      </c>
      <c r="H741" s="150">
        <v>9.1999999999999998E-2</v>
      </c>
      <c r="I741" s="151">
        <f t="shared" si="87"/>
        <v>5.52</v>
      </c>
      <c r="J741">
        <f t="shared" si="88"/>
        <v>3.6799999999999997</v>
      </c>
      <c r="K741">
        <f t="shared" si="89"/>
        <v>2.76</v>
      </c>
      <c r="L741">
        <f t="shared" si="90"/>
        <v>4.1399999999999997</v>
      </c>
      <c r="M741" s="150"/>
      <c r="U741" s="239"/>
    </row>
    <row r="742" spans="1:21">
      <c r="A742" s="239" t="s">
        <v>3988</v>
      </c>
      <c r="B742" s="239">
        <f t="shared" si="84"/>
        <v>120</v>
      </c>
      <c r="C742" s="239">
        <f t="shared" si="85"/>
        <v>120</v>
      </c>
      <c r="D742" s="239">
        <f t="shared" si="86"/>
        <v>11</v>
      </c>
      <c r="E742" s="149" t="s">
        <v>882</v>
      </c>
      <c r="F742" s="150">
        <v>36.200000000000003</v>
      </c>
      <c r="G742" s="150">
        <v>0.48</v>
      </c>
      <c r="H742" s="150">
        <v>0.1</v>
      </c>
      <c r="I742" s="151">
        <f t="shared" si="87"/>
        <v>6</v>
      </c>
      <c r="J742">
        <f t="shared" si="88"/>
        <v>4</v>
      </c>
      <c r="K742">
        <f t="shared" si="89"/>
        <v>3</v>
      </c>
      <c r="L742">
        <f t="shared" si="90"/>
        <v>4.5</v>
      </c>
      <c r="M742" s="150"/>
      <c r="U742" s="239"/>
    </row>
    <row r="743" spans="1:21">
      <c r="A743" t="s">
        <v>3988</v>
      </c>
      <c r="B743" s="239">
        <f t="shared" si="84"/>
        <v>120</v>
      </c>
      <c r="C743" s="239">
        <f t="shared" si="85"/>
        <v>120</v>
      </c>
      <c r="D743" s="239">
        <f t="shared" si="86"/>
        <v>12</v>
      </c>
      <c r="E743" s="149" t="s">
        <v>883</v>
      </c>
      <c r="F743" s="150">
        <v>40.299999999999997</v>
      </c>
      <c r="G743" s="150">
        <v>0.48</v>
      </c>
      <c r="H743" s="150">
        <v>0.11200000000000002</v>
      </c>
      <c r="I743" s="151">
        <f t="shared" si="87"/>
        <v>6.7200000000000006</v>
      </c>
      <c r="J743">
        <f t="shared" si="88"/>
        <v>4.4800000000000004</v>
      </c>
      <c r="K743">
        <f t="shared" si="89"/>
        <v>3.3600000000000003</v>
      </c>
      <c r="L743">
        <f t="shared" si="90"/>
        <v>5.0400000000000009</v>
      </c>
      <c r="M743" s="150"/>
      <c r="U743" s="239"/>
    </row>
    <row r="744" spans="1:21">
      <c r="A744" s="239" t="s">
        <v>3988</v>
      </c>
      <c r="B744" s="239">
        <f t="shared" si="84"/>
        <v>120</v>
      </c>
      <c r="C744" s="239">
        <f t="shared" si="85"/>
        <v>120</v>
      </c>
      <c r="D744" s="239">
        <f t="shared" si="86"/>
        <v>12.5</v>
      </c>
      <c r="E744" s="149" t="s">
        <v>884</v>
      </c>
      <c r="F744" s="150">
        <v>40.700000000000003</v>
      </c>
      <c r="G744" s="150">
        <v>0.48</v>
      </c>
      <c r="H744" s="150">
        <v>0.11200000000000002</v>
      </c>
      <c r="I744" s="151">
        <f t="shared" si="87"/>
        <v>6.7200000000000006</v>
      </c>
      <c r="J744">
        <f t="shared" si="88"/>
        <v>4.4800000000000004</v>
      </c>
      <c r="K744">
        <f t="shared" si="89"/>
        <v>3.3600000000000003</v>
      </c>
      <c r="L744">
        <f t="shared" si="90"/>
        <v>5.0400000000000009</v>
      </c>
      <c r="M744" s="150"/>
      <c r="U744" s="239"/>
    </row>
    <row r="745" spans="1:21">
      <c r="A745" s="239" t="s">
        <v>3988</v>
      </c>
      <c r="B745" s="239">
        <f t="shared" si="84"/>
        <v>125</v>
      </c>
      <c r="C745" s="239">
        <f t="shared" si="85"/>
        <v>125</v>
      </c>
      <c r="D745" s="239">
        <f t="shared" si="86"/>
        <v>5</v>
      </c>
      <c r="E745" s="149" t="s">
        <v>932</v>
      </c>
      <c r="F745" s="150">
        <v>18.170000000000002</v>
      </c>
      <c r="G745" s="150">
        <v>0.5</v>
      </c>
      <c r="H745" s="150">
        <v>5.2000000000000005E-2</v>
      </c>
      <c r="I745" s="151">
        <f t="shared" si="87"/>
        <v>3.12</v>
      </c>
      <c r="J745">
        <f t="shared" si="88"/>
        <v>2.08</v>
      </c>
      <c r="K745">
        <f t="shared" si="89"/>
        <v>1.56</v>
      </c>
      <c r="L745">
        <f t="shared" si="90"/>
        <v>2.34</v>
      </c>
      <c r="M745" s="150"/>
      <c r="U745" s="239"/>
    </row>
    <row r="746" spans="1:21">
      <c r="A746" s="239" t="s">
        <v>3988</v>
      </c>
      <c r="B746" s="239">
        <f t="shared" si="84"/>
        <v>125</v>
      </c>
      <c r="C746" s="239">
        <f t="shared" si="85"/>
        <v>125</v>
      </c>
      <c r="D746" s="239">
        <f t="shared" si="86"/>
        <v>6</v>
      </c>
      <c r="E746" s="149" t="s">
        <v>933</v>
      </c>
      <c r="F746" s="150">
        <v>21.45</v>
      </c>
      <c r="G746" s="150">
        <v>0.5</v>
      </c>
      <c r="H746" s="150">
        <v>0.06</v>
      </c>
      <c r="I746" s="151">
        <f t="shared" si="87"/>
        <v>3.5999999999999996</v>
      </c>
      <c r="J746">
        <f t="shared" si="88"/>
        <v>2.3999999999999995</v>
      </c>
      <c r="K746">
        <f t="shared" si="89"/>
        <v>1.7999999999999998</v>
      </c>
      <c r="L746">
        <f t="shared" si="90"/>
        <v>2.6999999999999997</v>
      </c>
      <c r="M746" s="150"/>
      <c r="U746" s="239"/>
    </row>
    <row r="747" spans="1:21">
      <c r="A747" s="239" t="s">
        <v>3988</v>
      </c>
      <c r="B747" s="239">
        <f t="shared" si="84"/>
        <v>130</v>
      </c>
      <c r="C747" s="239">
        <f t="shared" si="85"/>
        <v>130</v>
      </c>
      <c r="D747" s="239">
        <f t="shared" si="86"/>
        <v>5</v>
      </c>
      <c r="E747" s="149" t="s">
        <v>934</v>
      </c>
      <c r="F747" s="150">
        <v>20.9</v>
      </c>
      <c r="G747" s="150">
        <v>0.5</v>
      </c>
      <c r="H747" s="150">
        <v>0.06</v>
      </c>
      <c r="I747" s="151">
        <f t="shared" si="87"/>
        <v>3.5999999999999996</v>
      </c>
      <c r="J747">
        <f t="shared" si="88"/>
        <v>2.3999999999999995</v>
      </c>
      <c r="K747">
        <f t="shared" si="89"/>
        <v>1.7999999999999998</v>
      </c>
      <c r="L747">
        <f t="shared" si="90"/>
        <v>2.6999999999999997</v>
      </c>
      <c r="M747" s="150"/>
      <c r="U747" s="239"/>
    </row>
    <row r="748" spans="1:21">
      <c r="A748" s="239" t="s">
        <v>3988</v>
      </c>
      <c r="B748" s="239">
        <f t="shared" si="84"/>
        <v>140</v>
      </c>
      <c r="C748" s="239">
        <f t="shared" si="85"/>
        <v>140</v>
      </c>
      <c r="D748" s="239">
        <f t="shared" si="86"/>
        <v>4</v>
      </c>
      <c r="E748" s="149" t="s">
        <v>942</v>
      </c>
      <c r="F748" s="150">
        <v>16.8</v>
      </c>
      <c r="G748" s="150">
        <v>0.56000000000000005</v>
      </c>
      <c r="H748" s="150">
        <v>4.8000000000000001E-2</v>
      </c>
      <c r="I748" s="151">
        <f t="shared" si="87"/>
        <v>2.88</v>
      </c>
      <c r="J748">
        <f t="shared" si="88"/>
        <v>1.92</v>
      </c>
      <c r="K748">
        <f t="shared" si="89"/>
        <v>1.44</v>
      </c>
      <c r="L748">
        <f t="shared" si="90"/>
        <v>2.16</v>
      </c>
      <c r="M748" s="150"/>
      <c r="U748" s="239"/>
    </row>
    <row r="749" spans="1:21">
      <c r="A749" s="239" t="s">
        <v>3988</v>
      </c>
      <c r="B749" s="239">
        <f t="shared" si="84"/>
        <v>140</v>
      </c>
      <c r="C749" s="239">
        <f t="shared" si="85"/>
        <v>140</v>
      </c>
      <c r="D749" s="239">
        <f t="shared" si="86"/>
        <v>5</v>
      </c>
      <c r="E749" s="149" t="s">
        <v>943</v>
      </c>
      <c r="F749" s="150">
        <v>20.9</v>
      </c>
      <c r="G749" s="150">
        <v>0.56000000000000005</v>
      </c>
      <c r="H749" s="150">
        <v>0.06</v>
      </c>
      <c r="I749" s="151">
        <f t="shared" si="87"/>
        <v>3.5999999999999996</v>
      </c>
      <c r="J749">
        <f t="shared" si="88"/>
        <v>2.3999999999999995</v>
      </c>
      <c r="K749">
        <f t="shared" si="89"/>
        <v>1.7999999999999998</v>
      </c>
      <c r="L749">
        <f t="shared" si="90"/>
        <v>2.6999999999999997</v>
      </c>
      <c r="M749" s="150"/>
      <c r="U749" s="239"/>
    </row>
    <row r="750" spans="1:21">
      <c r="A750" s="239" t="s">
        <v>3988</v>
      </c>
      <c r="B750" s="239">
        <f t="shared" si="84"/>
        <v>140</v>
      </c>
      <c r="C750" s="239">
        <f t="shared" si="85"/>
        <v>140</v>
      </c>
      <c r="D750" s="239">
        <f t="shared" si="86"/>
        <v>5.6</v>
      </c>
      <c r="E750" s="149" t="s">
        <v>944</v>
      </c>
      <c r="F750" s="150">
        <v>23.3</v>
      </c>
      <c r="G750" s="150">
        <v>0.56000000000000005</v>
      </c>
      <c r="H750" s="150">
        <v>6.4000000000000001E-2</v>
      </c>
      <c r="I750" s="151">
        <f t="shared" si="87"/>
        <v>3.84</v>
      </c>
      <c r="J750">
        <f t="shared" si="88"/>
        <v>2.5599999999999996</v>
      </c>
      <c r="K750">
        <f t="shared" si="89"/>
        <v>1.92</v>
      </c>
      <c r="L750">
        <f t="shared" si="90"/>
        <v>2.88</v>
      </c>
      <c r="M750" s="150"/>
      <c r="U750" s="239"/>
    </row>
    <row r="751" spans="1:21">
      <c r="A751" s="239" t="s">
        <v>3988</v>
      </c>
      <c r="B751" s="239">
        <f t="shared" si="84"/>
        <v>140</v>
      </c>
      <c r="C751" s="239">
        <f t="shared" si="85"/>
        <v>140</v>
      </c>
      <c r="D751" s="239">
        <f t="shared" si="86"/>
        <v>6</v>
      </c>
      <c r="E751" s="149" t="s">
        <v>945</v>
      </c>
      <c r="F751" s="150">
        <v>24.28</v>
      </c>
      <c r="G751" s="150">
        <v>0.56000000000000005</v>
      </c>
      <c r="H751" s="150">
        <v>6.8000000000000005E-2</v>
      </c>
      <c r="I751" s="151">
        <f t="shared" si="87"/>
        <v>4.08</v>
      </c>
      <c r="J751">
        <f t="shared" si="88"/>
        <v>2.7199999999999998</v>
      </c>
      <c r="K751">
        <f t="shared" si="89"/>
        <v>2.04</v>
      </c>
      <c r="L751">
        <f t="shared" si="90"/>
        <v>3.06</v>
      </c>
      <c r="M751" s="150"/>
      <c r="U751" s="239"/>
    </row>
    <row r="752" spans="1:21">
      <c r="A752" s="239" t="s">
        <v>3988</v>
      </c>
      <c r="B752" s="239">
        <f t="shared" si="84"/>
        <v>140</v>
      </c>
      <c r="C752" s="239">
        <f t="shared" si="85"/>
        <v>140</v>
      </c>
      <c r="D752" s="239">
        <f t="shared" si="86"/>
        <v>6.3</v>
      </c>
      <c r="E752" s="149" t="s">
        <v>946</v>
      </c>
      <c r="F752" s="150">
        <v>26</v>
      </c>
      <c r="G752" s="150">
        <v>0.56000000000000005</v>
      </c>
      <c r="H752" s="150">
        <v>7.1999999999999995E-2</v>
      </c>
      <c r="I752" s="151">
        <f t="shared" si="87"/>
        <v>4.3199999999999994</v>
      </c>
      <c r="J752">
        <f t="shared" si="88"/>
        <v>2.8799999999999994</v>
      </c>
      <c r="K752">
        <f t="shared" si="89"/>
        <v>2.1599999999999997</v>
      </c>
      <c r="L752">
        <f t="shared" si="90"/>
        <v>3.2399999999999993</v>
      </c>
      <c r="M752" s="150"/>
      <c r="U752" s="239"/>
    </row>
    <row r="753" spans="1:21">
      <c r="A753" s="239" t="s">
        <v>3988</v>
      </c>
      <c r="B753" s="239">
        <f t="shared" si="84"/>
        <v>140</v>
      </c>
      <c r="C753" s="239">
        <f t="shared" si="85"/>
        <v>140</v>
      </c>
      <c r="D753" s="239">
        <f t="shared" si="86"/>
        <v>7</v>
      </c>
      <c r="E753" s="149" t="s">
        <v>947</v>
      </c>
      <c r="F753" s="150">
        <v>29.2</v>
      </c>
      <c r="G753" s="150">
        <v>0.56000000000000005</v>
      </c>
      <c r="H753" s="150">
        <v>0.08</v>
      </c>
      <c r="I753" s="151">
        <f t="shared" si="87"/>
        <v>4.8</v>
      </c>
      <c r="J753">
        <f t="shared" si="88"/>
        <v>3.1999999999999997</v>
      </c>
      <c r="K753">
        <f t="shared" si="89"/>
        <v>2.4</v>
      </c>
      <c r="L753">
        <f t="shared" si="90"/>
        <v>3.5999999999999996</v>
      </c>
      <c r="M753" s="150"/>
      <c r="U753" s="239"/>
    </row>
    <row r="754" spans="1:21">
      <c r="A754" s="239" t="s">
        <v>3988</v>
      </c>
      <c r="B754" s="239">
        <f t="shared" si="84"/>
        <v>140</v>
      </c>
      <c r="C754" s="239">
        <f t="shared" si="85"/>
        <v>140</v>
      </c>
      <c r="D754" s="239">
        <f t="shared" si="86"/>
        <v>7.1</v>
      </c>
      <c r="E754" s="149" t="s">
        <v>948</v>
      </c>
      <c r="F754" s="150">
        <v>29</v>
      </c>
      <c r="G754" s="150">
        <v>0.56000000000000005</v>
      </c>
      <c r="H754" s="150">
        <v>0.08</v>
      </c>
      <c r="I754" s="151">
        <f t="shared" si="87"/>
        <v>4.8</v>
      </c>
      <c r="J754">
        <f t="shared" si="88"/>
        <v>3.1999999999999997</v>
      </c>
      <c r="K754">
        <f t="shared" si="89"/>
        <v>2.4</v>
      </c>
      <c r="L754">
        <f t="shared" si="90"/>
        <v>3.5999999999999996</v>
      </c>
      <c r="M754" s="150"/>
      <c r="U754" s="239"/>
    </row>
    <row r="755" spans="1:21">
      <c r="A755" s="239" t="s">
        <v>3988</v>
      </c>
      <c r="B755" s="239">
        <f t="shared" si="84"/>
        <v>140</v>
      </c>
      <c r="C755" s="239">
        <f t="shared" si="85"/>
        <v>140</v>
      </c>
      <c r="D755" s="239">
        <f t="shared" si="86"/>
        <v>8</v>
      </c>
      <c r="E755" s="149" t="s">
        <v>949</v>
      </c>
      <c r="F755" s="150">
        <v>32.4</v>
      </c>
      <c r="G755" s="150">
        <v>0.56000000000000005</v>
      </c>
      <c r="H755" s="150">
        <v>9.1999999999999998E-2</v>
      </c>
      <c r="I755" s="151">
        <f t="shared" si="87"/>
        <v>5.52</v>
      </c>
      <c r="J755">
        <f t="shared" si="88"/>
        <v>3.6799999999999997</v>
      </c>
      <c r="K755">
        <f t="shared" si="89"/>
        <v>2.76</v>
      </c>
      <c r="L755">
        <f t="shared" si="90"/>
        <v>4.1399999999999997</v>
      </c>
      <c r="M755" s="150"/>
      <c r="U755" s="239"/>
    </row>
    <row r="756" spans="1:21">
      <c r="A756" s="239" t="s">
        <v>3988</v>
      </c>
      <c r="B756" s="239">
        <f t="shared" si="84"/>
        <v>140</v>
      </c>
      <c r="C756" s="239">
        <f t="shared" si="85"/>
        <v>140</v>
      </c>
      <c r="D756" s="239">
        <f t="shared" si="86"/>
        <v>8.8000000000000007</v>
      </c>
      <c r="E756" s="149" t="s">
        <v>950</v>
      </c>
      <c r="F756" s="150">
        <v>35.299999999999997</v>
      </c>
      <c r="G756" s="150">
        <v>0.56000000000000005</v>
      </c>
      <c r="H756" s="150">
        <v>0.1</v>
      </c>
      <c r="I756" s="151">
        <f t="shared" si="87"/>
        <v>6</v>
      </c>
      <c r="J756">
        <f t="shared" si="88"/>
        <v>4</v>
      </c>
      <c r="K756">
        <f t="shared" si="89"/>
        <v>3</v>
      </c>
      <c r="L756">
        <f t="shared" si="90"/>
        <v>4.5</v>
      </c>
      <c r="M756" s="150"/>
      <c r="U756" s="239"/>
    </row>
    <row r="757" spans="1:21">
      <c r="A757" s="239" t="s">
        <v>3988</v>
      </c>
      <c r="B757" s="239">
        <f t="shared" si="84"/>
        <v>140</v>
      </c>
      <c r="C757" s="239">
        <f t="shared" si="85"/>
        <v>140</v>
      </c>
      <c r="D757" s="239">
        <f t="shared" si="86"/>
        <v>10</v>
      </c>
      <c r="E757" s="149" t="s">
        <v>936</v>
      </c>
      <c r="F757" s="150">
        <v>39.6</v>
      </c>
      <c r="G757" s="150">
        <v>0.56000000000000005</v>
      </c>
      <c r="H757" s="150">
        <v>0.11200000000000002</v>
      </c>
      <c r="I757" s="151">
        <f t="shared" si="87"/>
        <v>6.7200000000000006</v>
      </c>
      <c r="J757">
        <f t="shared" si="88"/>
        <v>4.4800000000000004</v>
      </c>
      <c r="K757">
        <f t="shared" si="89"/>
        <v>3.3600000000000003</v>
      </c>
      <c r="L757">
        <f t="shared" si="90"/>
        <v>5.0400000000000009</v>
      </c>
      <c r="M757" s="150"/>
      <c r="U757" s="239"/>
    </row>
    <row r="758" spans="1:21">
      <c r="A758" s="239" t="s">
        <v>3988</v>
      </c>
      <c r="B758" s="239">
        <f t="shared" si="84"/>
        <v>140</v>
      </c>
      <c r="C758" s="239">
        <f t="shared" si="85"/>
        <v>140</v>
      </c>
      <c r="D758" s="239">
        <f t="shared" si="86"/>
        <v>11</v>
      </c>
      <c r="E758" s="149" t="s">
        <v>937</v>
      </c>
      <c r="F758" s="150">
        <v>43.1</v>
      </c>
      <c r="G758" s="150">
        <v>0.56000000000000005</v>
      </c>
      <c r="H758" s="150">
        <v>0.12</v>
      </c>
      <c r="I758" s="151">
        <f t="shared" si="87"/>
        <v>7.1999999999999993</v>
      </c>
      <c r="J758">
        <f t="shared" si="88"/>
        <v>4.7999999999999989</v>
      </c>
      <c r="K758">
        <f t="shared" si="89"/>
        <v>3.5999999999999996</v>
      </c>
      <c r="L758">
        <f t="shared" si="90"/>
        <v>5.3999999999999995</v>
      </c>
      <c r="M758" s="150"/>
      <c r="U758" s="239"/>
    </row>
    <row r="759" spans="1:21">
      <c r="A759" s="239" t="s">
        <v>3988</v>
      </c>
      <c r="B759" s="239">
        <f t="shared" si="84"/>
        <v>140</v>
      </c>
      <c r="C759" s="239">
        <f t="shared" si="85"/>
        <v>140</v>
      </c>
      <c r="D759" s="239">
        <f t="shared" si="86"/>
        <v>12</v>
      </c>
      <c r="E759" s="149" t="s">
        <v>938</v>
      </c>
      <c r="F759" s="150">
        <v>48.2</v>
      </c>
      <c r="G759" s="150">
        <v>0.56000000000000005</v>
      </c>
      <c r="H759" s="150">
        <v>0.13600000000000001</v>
      </c>
      <c r="I759" s="151">
        <f t="shared" si="87"/>
        <v>8.16</v>
      </c>
      <c r="J759">
        <f t="shared" si="88"/>
        <v>5.4399999999999995</v>
      </c>
      <c r="K759">
        <f t="shared" si="89"/>
        <v>4.08</v>
      </c>
      <c r="L759">
        <f t="shared" si="90"/>
        <v>6.12</v>
      </c>
      <c r="M759" s="150"/>
      <c r="U759" s="239"/>
    </row>
    <row r="760" spans="1:21">
      <c r="A760" s="239" t="s">
        <v>3988</v>
      </c>
      <c r="B760" s="239">
        <f t="shared" si="84"/>
        <v>140</v>
      </c>
      <c r="C760" s="239">
        <f t="shared" si="85"/>
        <v>140</v>
      </c>
      <c r="D760" s="239">
        <f t="shared" si="86"/>
        <v>12.5</v>
      </c>
      <c r="E760" s="149" t="s">
        <v>939</v>
      </c>
      <c r="F760" s="150">
        <v>48.1</v>
      </c>
      <c r="G760" s="150">
        <v>0.56000000000000005</v>
      </c>
      <c r="H760" s="150">
        <v>0.13600000000000001</v>
      </c>
      <c r="I760" s="151">
        <f t="shared" si="87"/>
        <v>8.16</v>
      </c>
      <c r="J760">
        <f t="shared" si="88"/>
        <v>5.4399999999999995</v>
      </c>
      <c r="K760">
        <f t="shared" si="89"/>
        <v>4.08</v>
      </c>
      <c r="L760">
        <f t="shared" si="90"/>
        <v>6.12</v>
      </c>
      <c r="M760" s="150"/>
      <c r="U760" s="239"/>
    </row>
    <row r="761" spans="1:21">
      <c r="A761" s="239" t="s">
        <v>3988</v>
      </c>
      <c r="B761" s="239">
        <f t="shared" si="84"/>
        <v>140</v>
      </c>
      <c r="C761" s="239">
        <f t="shared" si="85"/>
        <v>140</v>
      </c>
      <c r="D761" s="239">
        <f t="shared" si="86"/>
        <v>14.2</v>
      </c>
      <c r="E761" s="149" t="s">
        <v>940</v>
      </c>
      <c r="F761" s="150">
        <v>53.6</v>
      </c>
      <c r="G761" s="150">
        <v>0.56000000000000005</v>
      </c>
      <c r="H761" s="150">
        <v>0.152</v>
      </c>
      <c r="I761" s="151">
        <f t="shared" si="87"/>
        <v>9.1199999999999992</v>
      </c>
      <c r="J761">
        <f t="shared" si="88"/>
        <v>6.0799999999999992</v>
      </c>
      <c r="K761">
        <f t="shared" si="89"/>
        <v>4.5599999999999996</v>
      </c>
      <c r="L761">
        <f t="shared" si="90"/>
        <v>6.84</v>
      </c>
      <c r="M761" s="150"/>
      <c r="U761" s="239"/>
    </row>
    <row r="762" spans="1:21">
      <c r="A762" s="239" t="s">
        <v>3988</v>
      </c>
      <c r="B762" s="239">
        <f t="shared" si="84"/>
        <v>140</v>
      </c>
      <c r="C762" s="239">
        <f t="shared" si="85"/>
        <v>140</v>
      </c>
      <c r="D762" s="239">
        <f t="shared" si="86"/>
        <v>16</v>
      </c>
      <c r="E762" s="149" t="s">
        <v>941</v>
      </c>
      <c r="F762" s="150">
        <v>59.2</v>
      </c>
      <c r="G762" s="150">
        <v>0.56000000000000005</v>
      </c>
      <c r="H762" s="150">
        <v>0.16399999999999998</v>
      </c>
      <c r="I762" s="151">
        <f t="shared" si="87"/>
        <v>9.8399999999999981</v>
      </c>
      <c r="J762">
        <f t="shared" si="88"/>
        <v>6.5599999999999987</v>
      </c>
      <c r="K762">
        <f t="shared" si="89"/>
        <v>4.919999999999999</v>
      </c>
      <c r="L762">
        <f t="shared" si="90"/>
        <v>7.379999999999999</v>
      </c>
      <c r="M762" s="150"/>
      <c r="U762" s="239"/>
    </row>
    <row r="763" spans="1:21">
      <c r="A763" s="239" t="s">
        <v>3988</v>
      </c>
      <c r="B763" s="239">
        <f t="shared" si="84"/>
        <v>150</v>
      </c>
      <c r="C763" s="239">
        <f t="shared" si="85"/>
        <v>150</v>
      </c>
      <c r="D763" s="239">
        <f t="shared" si="86"/>
        <v>5</v>
      </c>
      <c r="E763" s="149" t="s">
        <v>1011</v>
      </c>
      <c r="F763" s="150">
        <v>22.2</v>
      </c>
      <c r="G763" s="150">
        <v>0.6</v>
      </c>
      <c r="H763" s="150">
        <v>6.4000000000000001E-2</v>
      </c>
      <c r="I763" s="151">
        <f t="shared" si="87"/>
        <v>3.84</v>
      </c>
      <c r="J763">
        <f t="shared" si="88"/>
        <v>2.5599999999999996</v>
      </c>
      <c r="K763">
        <f t="shared" si="89"/>
        <v>1.92</v>
      </c>
      <c r="L763">
        <f t="shared" si="90"/>
        <v>2.88</v>
      </c>
      <c r="M763" s="150"/>
      <c r="U763" s="239"/>
    </row>
    <row r="764" spans="1:21">
      <c r="A764" s="239" t="s">
        <v>3988</v>
      </c>
      <c r="B764" s="239">
        <f t="shared" ref="B764:B827" si="91">SPLITME($E764,0,"*","tube")</f>
        <v>150</v>
      </c>
      <c r="C764" s="239">
        <f t="shared" ref="C764:C827" si="92">SPLITME($E764,1,"*","tube")</f>
        <v>150</v>
      </c>
      <c r="D764" s="239">
        <f t="shared" ref="D764:D827" si="93">SPLITME($E764,2,"*","tube")</f>
        <v>5.6</v>
      </c>
      <c r="E764" s="149" t="s">
        <v>1012</v>
      </c>
      <c r="F764" s="150">
        <v>24.8</v>
      </c>
      <c r="G764" s="150">
        <v>0.6</v>
      </c>
      <c r="H764" s="150">
        <v>6.8000000000000005E-2</v>
      </c>
      <c r="I764" s="151">
        <f t="shared" si="87"/>
        <v>4.08</v>
      </c>
      <c r="J764">
        <f t="shared" si="88"/>
        <v>2.7199999999999998</v>
      </c>
      <c r="K764">
        <f t="shared" si="89"/>
        <v>2.04</v>
      </c>
      <c r="L764">
        <f t="shared" si="90"/>
        <v>3.06</v>
      </c>
      <c r="M764" s="150"/>
      <c r="U764" s="239"/>
    </row>
    <row r="765" spans="1:21">
      <c r="A765" s="239" t="s">
        <v>3988</v>
      </c>
      <c r="B765" s="239">
        <f t="shared" si="91"/>
        <v>150</v>
      </c>
      <c r="C765" s="239">
        <f t="shared" si="92"/>
        <v>150</v>
      </c>
      <c r="D765" s="239">
        <f t="shared" si="93"/>
        <v>6</v>
      </c>
      <c r="E765" s="149" t="s">
        <v>1013</v>
      </c>
      <c r="F765" s="150">
        <v>26.16</v>
      </c>
      <c r="G765" s="150">
        <v>0.6</v>
      </c>
      <c r="H765" s="150">
        <v>7.1999999999999995E-2</v>
      </c>
      <c r="I765" s="151">
        <f t="shared" si="87"/>
        <v>4.3199999999999994</v>
      </c>
      <c r="J765">
        <f t="shared" si="88"/>
        <v>2.8799999999999994</v>
      </c>
      <c r="K765">
        <f t="shared" si="89"/>
        <v>2.1599999999999997</v>
      </c>
      <c r="L765">
        <f t="shared" si="90"/>
        <v>3.2399999999999993</v>
      </c>
      <c r="M765" s="150"/>
      <c r="U765" s="239"/>
    </row>
    <row r="766" spans="1:21">
      <c r="A766" s="239" t="s">
        <v>3988</v>
      </c>
      <c r="B766" s="239">
        <f t="shared" si="91"/>
        <v>150</v>
      </c>
      <c r="C766" s="239">
        <f t="shared" si="92"/>
        <v>150</v>
      </c>
      <c r="D766" s="239">
        <f t="shared" si="93"/>
        <v>6.3</v>
      </c>
      <c r="E766" s="149" t="s">
        <v>1014</v>
      </c>
      <c r="F766" s="150">
        <v>27.6</v>
      </c>
      <c r="G766" s="150">
        <v>0.6</v>
      </c>
      <c r="H766" s="150">
        <v>7.5999999999999998E-2</v>
      </c>
      <c r="I766" s="151">
        <f t="shared" si="87"/>
        <v>4.5599999999999996</v>
      </c>
      <c r="J766">
        <f t="shared" si="88"/>
        <v>3.0399999999999996</v>
      </c>
      <c r="K766">
        <f t="shared" si="89"/>
        <v>2.2799999999999998</v>
      </c>
      <c r="L766">
        <f t="shared" si="90"/>
        <v>3.42</v>
      </c>
      <c r="M766" s="150"/>
      <c r="U766" s="239"/>
    </row>
    <row r="767" spans="1:21">
      <c r="A767" s="239" t="s">
        <v>3988</v>
      </c>
      <c r="B767" s="239">
        <f t="shared" si="91"/>
        <v>150</v>
      </c>
      <c r="C767" s="239">
        <f t="shared" si="92"/>
        <v>150</v>
      </c>
      <c r="D767" s="239">
        <f t="shared" si="93"/>
        <v>7</v>
      </c>
      <c r="E767" s="149" t="s">
        <v>1015</v>
      </c>
      <c r="F767" s="150">
        <v>31.4</v>
      </c>
      <c r="G767" s="150">
        <v>0.6</v>
      </c>
      <c r="H767" s="150">
        <v>8.7999999999999995E-2</v>
      </c>
      <c r="I767" s="151">
        <f t="shared" si="87"/>
        <v>5.2799999999999994</v>
      </c>
      <c r="J767">
        <f t="shared" si="88"/>
        <v>3.5199999999999996</v>
      </c>
      <c r="K767">
        <f t="shared" si="89"/>
        <v>2.6399999999999997</v>
      </c>
      <c r="L767">
        <f t="shared" si="90"/>
        <v>3.9599999999999995</v>
      </c>
      <c r="M767" s="150"/>
      <c r="U767" s="239"/>
    </row>
    <row r="768" spans="1:21">
      <c r="A768" s="239" t="s">
        <v>3988</v>
      </c>
      <c r="B768" s="239">
        <f t="shared" si="91"/>
        <v>150</v>
      </c>
      <c r="C768" s="239">
        <f t="shared" si="92"/>
        <v>150</v>
      </c>
      <c r="D768" s="239">
        <f t="shared" si="93"/>
        <v>7.1</v>
      </c>
      <c r="E768" s="149" t="s">
        <v>1016</v>
      </c>
      <c r="F768" s="150">
        <v>30.8</v>
      </c>
      <c r="G768" s="150">
        <v>0.6</v>
      </c>
      <c r="H768" s="150">
        <v>8.7999999999999995E-2</v>
      </c>
      <c r="I768" s="151">
        <f t="shared" si="87"/>
        <v>5.2799999999999994</v>
      </c>
      <c r="J768">
        <f t="shared" si="88"/>
        <v>3.5199999999999996</v>
      </c>
      <c r="K768">
        <f t="shared" si="89"/>
        <v>2.6399999999999997</v>
      </c>
      <c r="L768">
        <f t="shared" si="90"/>
        <v>3.9599999999999995</v>
      </c>
      <c r="M768" s="150"/>
      <c r="U768" s="239"/>
    </row>
    <row r="769" spans="1:21">
      <c r="A769" s="239" t="s">
        <v>3988</v>
      </c>
      <c r="B769" s="239">
        <f t="shared" si="91"/>
        <v>150</v>
      </c>
      <c r="C769" s="239">
        <f t="shared" si="92"/>
        <v>150</v>
      </c>
      <c r="D769" s="239">
        <f t="shared" si="93"/>
        <v>8</v>
      </c>
      <c r="E769" s="149" t="s">
        <v>1017</v>
      </c>
      <c r="F769" s="150">
        <v>34.4</v>
      </c>
      <c r="G769" s="150">
        <v>0.6</v>
      </c>
      <c r="H769" s="150">
        <v>9.6000000000000002E-2</v>
      </c>
      <c r="I769" s="151">
        <f t="shared" ref="I769:I832" si="94">H769*60</f>
        <v>5.76</v>
      </c>
      <c r="J769">
        <f t="shared" ref="J769:J832" si="95">40/60*I769</f>
        <v>3.84</v>
      </c>
      <c r="K769">
        <f t="shared" ref="K769:K832" si="96">(30/60*I769)</f>
        <v>2.88</v>
      </c>
      <c r="L769">
        <f t="shared" ref="L769:L832" si="97">45/60*I769</f>
        <v>4.32</v>
      </c>
      <c r="M769" s="150"/>
      <c r="U769" s="239"/>
    </row>
    <row r="770" spans="1:21">
      <c r="A770" s="239" t="s">
        <v>3988</v>
      </c>
      <c r="B770" s="239">
        <f t="shared" si="91"/>
        <v>150</v>
      </c>
      <c r="C770" s="239">
        <f t="shared" si="92"/>
        <v>150</v>
      </c>
      <c r="D770" s="239">
        <f t="shared" si="93"/>
        <v>8.8000000000000007</v>
      </c>
      <c r="E770" s="149" t="s">
        <v>1018</v>
      </c>
      <c r="F770" s="150">
        <v>37.5</v>
      </c>
      <c r="G770" s="150">
        <v>0.6</v>
      </c>
      <c r="H770" s="150">
        <v>0.10400000000000001</v>
      </c>
      <c r="I770" s="151">
        <f t="shared" si="94"/>
        <v>6.24</v>
      </c>
      <c r="J770">
        <f t="shared" si="95"/>
        <v>4.16</v>
      </c>
      <c r="K770">
        <f t="shared" si="96"/>
        <v>3.12</v>
      </c>
      <c r="L770">
        <f t="shared" si="97"/>
        <v>4.68</v>
      </c>
      <c r="M770" s="150"/>
      <c r="U770" s="239"/>
    </row>
    <row r="771" spans="1:21">
      <c r="A771" s="239" t="s">
        <v>3988</v>
      </c>
      <c r="B771" s="239">
        <f t="shared" si="91"/>
        <v>150</v>
      </c>
      <c r="C771" s="239">
        <f t="shared" si="92"/>
        <v>150</v>
      </c>
      <c r="D771" s="239">
        <f t="shared" si="93"/>
        <v>10</v>
      </c>
      <c r="E771" s="149" t="s">
        <v>1005</v>
      </c>
      <c r="F771" s="150">
        <v>41.9</v>
      </c>
      <c r="G771" s="150">
        <v>0.6</v>
      </c>
      <c r="H771" s="150">
        <v>0.11599999999999999</v>
      </c>
      <c r="I771" s="151">
        <f t="shared" si="94"/>
        <v>6.9599999999999991</v>
      </c>
      <c r="J771">
        <f t="shared" si="95"/>
        <v>4.6399999999999988</v>
      </c>
      <c r="K771">
        <f t="shared" si="96"/>
        <v>3.4799999999999995</v>
      </c>
      <c r="L771">
        <f t="shared" si="97"/>
        <v>5.2199999999999989</v>
      </c>
      <c r="M771" s="150"/>
      <c r="U771" s="239"/>
    </row>
    <row r="772" spans="1:21">
      <c r="A772" s="239" t="s">
        <v>3988</v>
      </c>
      <c r="B772" s="239">
        <f t="shared" si="91"/>
        <v>150</v>
      </c>
      <c r="C772" s="239">
        <f t="shared" si="92"/>
        <v>150</v>
      </c>
      <c r="D772" s="239">
        <f t="shared" si="93"/>
        <v>11</v>
      </c>
      <c r="E772" s="149" t="s">
        <v>1006</v>
      </c>
      <c r="F772" s="150">
        <v>45.6</v>
      </c>
      <c r="G772" s="150">
        <v>0.6</v>
      </c>
      <c r="H772" s="150">
        <v>0.128</v>
      </c>
      <c r="I772" s="151">
        <f t="shared" si="94"/>
        <v>7.68</v>
      </c>
      <c r="J772">
        <f t="shared" si="95"/>
        <v>5.1199999999999992</v>
      </c>
      <c r="K772">
        <f t="shared" si="96"/>
        <v>3.84</v>
      </c>
      <c r="L772">
        <f t="shared" si="97"/>
        <v>5.76</v>
      </c>
      <c r="M772" s="150"/>
      <c r="U772" s="239"/>
    </row>
    <row r="773" spans="1:21">
      <c r="A773" s="239" t="s">
        <v>3988</v>
      </c>
      <c r="B773" s="239">
        <f t="shared" si="91"/>
        <v>150</v>
      </c>
      <c r="C773" s="239">
        <f t="shared" si="92"/>
        <v>150</v>
      </c>
      <c r="D773" s="239">
        <f t="shared" si="93"/>
        <v>12</v>
      </c>
      <c r="E773" s="149" t="s">
        <v>1007</v>
      </c>
      <c r="F773" s="150">
        <v>48.5</v>
      </c>
      <c r="G773" s="150">
        <v>0.6</v>
      </c>
      <c r="H773" s="150">
        <v>0.13600000000000001</v>
      </c>
      <c r="I773" s="151">
        <f t="shared" si="94"/>
        <v>8.16</v>
      </c>
      <c r="J773">
        <f t="shared" si="95"/>
        <v>5.4399999999999995</v>
      </c>
      <c r="K773">
        <f t="shared" si="96"/>
        <v>4.08</v>
      </c>
      <c r="L773">
        <f t="shared" si="97"/>
        <v>6.12</v>
      </c>
      <c r="M773" s="150"/>
      <c r="U773" s="239"/>
    </row>
    <row r="774" spans="1:21">
      <c r="A774" s="239" t="s">
        <v>3988</v>
      </c>
      <c r="B774" s="239">
        <f t="shared" si="91"/>
        <v>150</v>
      </c>
      <c r="C774" s="239">
        <f t="shared" si="92"/>
        <v>150</v>
      </c>
      <c r="D774" s="239">
        <f t="shared" si="93"/>
        <v>12.5</v>
      </c>
      <c r="E774" s="149" t="s">
        <v>1008</v>
      </c>
      <c r="F774" s="150">
        <v>50.8</v>
      </c>
      <c r="G774" s="150">
        <v>0.6</v>
      </c>
      <c r="H774" s="150">
        <v>0.14399999999999999</v>
      </c>
      <c r="I774" s="151">
        <f t="shared" si="94"/>
        <v>8.6399999999999988</v>
      </c>
      <c r="J774">
        <f t="shared" si="95"/>
        <v>5.7599999999999989</v>
      </c>
      <c r="K774">
        <f t="shared" si="96"/>
        <v>4.3199999999999994</v>
      </c>
      <c r="L774">
        <f t="shared" si="97"/>
        <v>6.4799999999999986</v>
      </c>
      <c r="M774" s="150"/>
      <c r="U774" s="239"/>
    </row>
    <row r="775" spans="1:21">
      <c r="A775" s="239" t="s">
        <v>3988</v>
      </c>
      <c r="B775" s="239">
        <f t="shared" si="91"/>
        <v>150</v>
      </c>
      <c r="C775" s="239">
        <f t="shared" si="92"/>
        <v>150</v>
      </c>
      <c r="D775" s="239">
        <f t="shared" si="93"/>
        <v>14.2</v>
      </c>
      <c r="E775" s="149" t="s">
        <v>1009</v>
      </c>
      <c r="F775" s="150">
        <v>56.5</v>
      </c>
      <c r="G775" s="150">
        <v>0.6</v>
      </c>
      <c r="H775" s="150">
        <v>0.16</v>
      </c>
      <c r="I775" s="151">
        <f t="shared" si="94"/>
        <v>9.6</v>
      </c>
      <c r="J775">
        <f t="shared" si="95"/>
        <v>6.3999999999999995</v>
      </c>
      <c r="K775">
        <f t="shared" si="96"/>
        <v>4.8</v>
      </c>
      <c r="L775">
        <f t="shared" si="97"/>
        <v>7.1999999999999993</v>
      </c>
      <c r="M775" s="150"/>
      <c r="U775" s="239"/>
    </row>
    <row r="776" spans="1:21">
      <c r="A776" t="s">
        <v>3988</v>
      </c>
      <c r="B776" s="239">
        <f t="shared" si="91"/>
        <v>150</v>
      </c>
      <c r="C776" s="239">
        <f t="shared" si="92"/>
        <v>150</v>
      </c>
      <c r="D776" s="239">
        <f t="shared" si="93"/>
        <v>16</v>
      </c>
      <c r="E776" s="149" t="s">
        <v>1010</v>
      </c>
      <c r="F776" s="150">
        <v>62.1</v>
      </c>
      <c r="G776" s="150">
        <v>0.6</v>
      </c>
      <c r="H776" s="150">
        <v>0.17199999999999999</v>
      </c>
      <c r="I776" s="151">
        <f t="shared" si="94"/>
        <v>10.319999999999999</v>
      </c>
      <c r="J776">
        <f t="shared" si="95"/>
        <v>6.879999999999999</v>
      </c>
      <c r="K776">
        <f t="shared" si="96"/>
        <v>5.1599999999999993</v>
      </c>
      <c r="L776">
        <f t="shared" si="97"/>
        <v>7.7399999999999984</v>
      </c>
      <c r="M776" s="150"/>
      <c r="U776" s="239"/>
    </row>
    <row r="777" spans="1:21">
      <c r="A777" s="239" t="s">
        <v>3988</v>
      </c>
      <c r="B777" s="239">
        <f t="shared" si="91"/>
        <v>160</v>
      </c>
      <c r="C777" s="239">
        <f t="shared" si="92"/>
        <v>160</v>
      </c>
      <c r="D777" s="239">
        <f t="shared" si="93"/>
        <v>5</v>
      </c>
      <c r="E777" s="149" t="s">
        <v>1032</v>
      </c>
      <c r="F777" s="150">
        <v>23.7</v>
      </c>
      <c r="G777" s="150">
        <v>0.64</v>
      </c>
      <c r="H777" s="150">
        <v>6.8000000000000005E-2</v>
      </c>
      <c r="I777" s="151">
        <f t="shared" si="94"/>
        <v>4.08</v>
      </c>
      <c r="J777">
        <f t="shared" si="95"/>
        <v>2.7199999999999998</v>
      </c>
      <c r="K777">
        <f t="shared" si="96"/>
        <v>2.04</v>
      </c>
      <c r="L777">
        <f t="shared" si="97"/>
        <v>3.06</v>
      </c>
      <c r="M777" s="150"/>
      <c r="U777" s="239"/>
    </row>
    <row r="778" spans="1:21">
      <c r="A778" s="239" t="s">
        <v>3988</v>
      </c>
      <c r="B778" s="239">
        <f t="shared" si="91"/>
        <v>160</v>
      </c>
      <c r="C778" s="239">
        <f t="shared" si="92"/>
        <v>160</v>
      </c>
      <c r="D778" s="239">
        <f t="shared" si="93"/>
        <v>5.6</v>
      </c>
      <c r="E778" s="149" t="s">
        <v>1033</v>
      </c>
      <c r="F778" s="150">
        <v>26.5</v>
      </c>
      <c r="G778" s="150">
        <v>0.64</v>
      </c>
      <c r="H778" s="150">
        <v>7.5999999999999998E-2</v>
      </c>
      <c r="I778" s="151">
        <f t="shared" si="94"/>
        <v>4.5599999999999996</v>
      </c>
      <c r="J778">
        <f t="shared" si="95"/>
        <v>3.0399999999999996</v>
      </c>
      <c r="K778">
        <f t="shared" si="96"/>
        <v>2.2799999999999998</v>
      </c>
      <c r="L778">
        <f t="shared" si="97"/>
        <v>3.42</v>
      </c>
      <c r="M778" s="150"/>
      <c r="U778" s="239"/>
    </row>
    <row r="779" spans="1:21">
      <c r="A779" s="239" t="s">
        <v>3988</v>
      </c>
      <c r="B779" s="239">
        <f t="shared" si="91"/>
        <v>160</v>
      </c>
      <c r="C779" s="239">
        <f t="shared" si="92"/>
        <v>160</v>
      </c>
      <c r="D779" s="239">
        <f t="shared" si="93"/>
        <v>6</v>
      </c>
      <c r="E779" s="149" t="s">
        <v>1034</v>
      </c>
      <c r="F779" s="150">
        <v>28.04</v>
      </c>
      <c r="G779" s="150">
        <v>0.64</v>
      </c>
      <c r="H779" s="150">
        <v>0.08</v>
      </c>
      <c r="I779" s="151">
        <f t="shared" si="94"/>
        <v>4.8</v>
      </c>
      <c r="J779">
        <f t="shared" si="95"/>
        <v>3.1999999999999997</v>
      </c>
      <c r="K779">
        <f t="shared" si="96"/>
        <v>2.4</v>
      </c>
      <c r="L779">
        <f t="shared" si="97"/>
        <v>3.5999999999999996</v>
      </c>
      <c r="M779" s="150"/>
      <c r="U779" s="239"/>
    </row>
    <row r="780" spans="1:21">
      <c r="A780" s="239" t="s">
        <v>3988</v>
      </c>
      <c r="B780" s="239">
        <f t="shared" si="91"/>
        <v>160</v>
      </c>
      <c r="C780" s="239">
        <f t="shared" si="92"/>
        <v>160</v>
      </c>
      <c r="D780" s="239">
        <f t="shared" si="93"/>
        <v>6.3</v>
      </c>
      <c r="E780" s="149" t="s">
        <v>1035</v>
      </c>
      <c r="F780" s="150">
        <v>29.6</v>
      </c>
      <c r="G780" s="150">
        <v>0.64</v>
      </c>
      <c r="H780" s="150">
        <v>8.3999999999999991E-2</v>
      </c>
      <c r="I780" s="151">
        <f t="shared" si="94"/>
        <v>5.0399999999999991</v>
      </c>
      <c r="J780">
        <f t="shared" si="95"/>
        <v>3.3599999999999994</v>
      </c>
      <c r="K780">
        <f t="shared" si="96"/>
        <v>2.5199999999999996</v>
      </c>
      <c r="L780">
        <f t="shared" si="97"/>
        <v>3.7799999999999994</v>
      </c>
      <c r="M780" s="150"/>
      <c r="U780" s="239"/>
    </row>
    <row r="781" spans="1:21">
      <c r="A781" t="s">
        <v>3988</v>
      </c>
      <c r="B781" s="239">
        <f t="shared" si="91"/>
        <v>160</v>
      </c>
      <c r="C781" s="239">
        <f t="shared" si="92"/>
        <v>160</v>
      </c>
      <c r="D781" s="239">
        <f t="shared" si="93"/>
        <v>7</v>
      </c>
      <c r="E781" s="149" t="s">
        <v>1036</v>
      </c>
      <c r="F781" s="150">
        <v>33.6</v>
      </c>
      <c r="G781" s="150">
        <v>0.64</v>
      </c>
      <c r="H781" s="150">
        <v>9.6000000000000002E-2</v>
      </c>
      <c r="I781" s="151">
        <f t="shared" si="94"/>
        <v>5.76</v>
      </c>
      <c r="J781">
        <f t="shared" si="95"/>
        <v>3.84</v>
      </c>
      <c r="K781">
        <f t="shared" si="96"/>
        <v>2.88</v>
      </c>
      <c r="L781">
        <f t="shared" si="97"/>
        <v>4.32</v>
      </c>
      <c r="M781" s="150"/>
      <c r="U781" s="239"/>
    </row>
    <row r="782" spans="1:21">
      <c r="A782" s="239" t="s">
        <v>3988</v>
      </c>
      <c r="B782" s="239">
        <f t="shared" si="91"/>
        <v>160</v>
      </c>
      <c r="C782" s="239">
        <f t="shared" si="92"/>
        <v>160</v>
      </c>
      <c r="D782" s="239">
        <f t="shared" si="93"/>
        <v>7.1</v>
      </c>
      <c r="E782" s="149" t="s">
        <v>1037</v>
      </c>
      <c r="F782" s="150">
        <v>33.1</v>
      </c>
      <c r="G782" s="150">
        <v>0.64</v>
      </c>
      <c r="H782" s="150">
        <v>9.1999999999999998E-2</v>
      </c>
      <c r="I782" s="151">
        <f t="shared" si="94"/>
        <v>5.52</v>
      </c>
      <c r="J782">
        <f t="shared" si="95"/>
        <v>3.6799999999999997</v>
      </c>
      <c r="K782">
        <f t="shared" si="96"/>
        <v>2.76</v>
      </c>
      <c r="L782">
        <f t="shared" si="97"/>
        <v>4.1399999999999997</v>
      </c>
      <c r="M782" s="150"/>
      <c r="U782" s="239"/>
    </row>
    <row r="783" spans="1:21">
      <c r="A783" s="239" t="s">
        <v>3988</v>
      </c>
      <c r="B783" s="239">
        <f t="shared" si="91"/>
        <v>160</v>
      </c>
      <c r="C783" s="239">
        <f t="shared" si="92"/>
        <v>160</v>
      </c>
      <c r="D783" s="239">
        <f t="shared" si="93"/>
        <v>8</v>
      </c>
      <c r="E783" s="149" t="s">
        <v>1038</v>
      </c>
      <c r="F783" s="150">
        <v>36.9</v>
      </c>
      <c r="G783" s="150">
        <v>0.64</v>
      </c>
      <c r="H783" s="150">
        <v>0.10400000000000001</v>
      </c>
      <c r="I783" s="151">
        <f t="shared" si="94"/>
        <v>6.24</v>
      </c>
      <c r="J783">
        <f t="shared" si="95"/>
        <v>4.16</v>
      </c>
      <c r="K783">
        <f t="shared" si="96"/>
        <v>3.12</v>
      </c>
      <c r="L783">
        <f t="shared" si="97"/>
        <v>4.68</v>
      </c>
      <c r="M783" s="150"/>
      <c r="U783" s="239"/>
    </row>
    <row r="784" spans="1:21">
      <c r="A784" s="239" t="s">
        <v>3988</v>
      </c>
      <c r="B784" s="239">
        <f t="shared" si="91"/>
        <v>160</v>
      </c>
      <c r="C784" s="239">
        <f t="shared" si="92"/>
        <v>160</v>
      </c>
      <c r="D784" s="239">
        <f t="shared" si="93"/>
        <v>8.8000000000000007</v>
      </c>
      <c r="E784" s="149" t="s">
        <v>1039</v>
      </c>
      <c r="F784" s="150">
        <v>40.200000000000003</v>
      </c>
      <c r="G784" s="150">
        <v>0.64</v>
      </c>
      <c r="H784" s="150">
        <v>0.11200000000000002</v>
      </c>
      <c r="I784" s="151">
        <f t="shared" si="94"/>
        <v>6.7200000000000006</v>
      </c>
      <c r="J784">
        <f t="shared" si="95"/>
        <v>4.4800000000000004</v>
      </c>
      <c r="K784">
        <f t="shared" si="96"/>
        <v>3.3600000000000003</v>
      </c>
      <c r="L784">
        <f t="shared" si="97"/>
        <v>5.0400000000000009</v>
      </c>
      <c r="M784" s="150"/>
      <c r="U784" s="239"/>
    </row>
    <row r="785" spans="1:21">
      <c r="A785" s="239" t="s">
        <v>3988</v>
      </c>
      <c r="B785" s="239">
        <f t="shared" si="91"/>
        <v>160</v>
      </c>
      <c r="C785" s="239">
        <f t="shared" si="92"/>
        <v>160</v>
      </c>
      <c r="D785" s="239">
        <f t="shared" si="93"/>
        <v>10</v>
      </c>
      <c r="E785" s="149" t="s">
        <v>1026</v>
      </c>
      <c r="F785" s="150">
        <v>45.1</v>
      </c>
      <c r="G785" s="150">
        <v>0.64</v>
      </c>
      <c r="H785" s="150">
        <v>0.128</v>
      </c>
      <c r="I785" s="151">
        <f t="shared" si="94"/>
        <v>7.68</v>
      </c>
      <c r="J785">
        <f t="shared" si="95"/>
        <v>5.1199999999999992</v>
      </c>
      <c r="K785">
        <f t="shared" si="96"/>
        <v>3.84</v>
      </c>
      <c r="L785">
        <f t="shared" si="97"/>
        <v>5.76</v>
      </c>
      <c r="M785" s="150"/>
      <c r="U785" s="239"/>
    </row>
    <row r="786" spans="1:21">
      <c r="A786" s="239" t="s">
        <v>3988</v>
      </c>
      <c r="B786" s="239">
        <f t="shared" si="91"/>
        <v>160</v>
      </c>
      <c r="C786" s="239">
        <f t="shared" si="92"/>
        <v>160</v>
      </c>
      <c r="D786" s="239">
        <f t="shared" si="93"/>
        <v>11</v>
      </c>
      <c r="E786" s="149" t="s">
        <v>1027</v>
      </c>
      <c r="F786" s="150">
        <v>49</v>
      </c>
      <c r="G786" s="150">
        <v>0.64</v>
      </c>
      <c r="H786" s="150">
        <v>0.13600000000000001</v>
      </c>
      <c r="I786" s="151">
        <f t="shared" si="94"/>
        <v>8.16</v>
      </c>
      <c r="J786">
        <f t="shared" si="95"/>
        <v>5.4399999999999995</v>
      </c>
      <c r="K786">
        <f t="shared" si="96"/>
        <v>4.08</v>
      </c>
      <c r="L786">
        <f t="shared" si="97"/>
        <v>6.12</v>
      </c>
      <c r="M786" s="150"/>
      <c r="U786" s="239"/>
    </row>
    <row r="787" spans="1:21">
      <c r="A787" s="239" t="s">
        <v>3988</v>
      </c>
      <c r="B787" s="239">
        <f t="shared" si="91"/>
        <v>160</v>
      </c>
      <c r="C787" s="239">
        <f t="shared" si="92"/>
        <v>160</v>
      </c>
      <c r="D787" s="239">
        <f t="shared" si="93"/>
        <v>12</v>
      </c>
      <c r="E787" s="149" t="s">
        <v>1028</v>
      </c>
      <c r="F787" s="150">
        <v>52</v>
      </c>
      <c r="G787" s="150">
        <v>0.64</v>
      </c>
      <c r="H787" s="150">
        <v>0.14399999999999999</v>
      </c>
      <c r="I787" s="151">
        <f t="shared" si="94"/>
        <v>8.6399999999999988</v>
      </c>
      <c r="J787">
        <f t="shared" si="95"/>
        <v>5.7599999999999989</v>
      </c>
      <c r="K787">
        <f t="shared" si="96"/>
        <v>4.3199999999999994</v>
      </c>
      <c r="L787">
        <f t="shared" si="97"/>
        <v>6.4799999999999986</v>
      </c>
      <c r="M787" s="150"/>
      <c r="U787" s="239"/>
    </row>
    <row r="788" spans="1:21">
      <c r="A788" s="239" t="s">
        <v>3988</v>
      </c>
      <c r="B788" s="239">
        <f t="shared" si="91"/>
        <v>160</v>
      </c>
      <c r="C788" s="239">
        <f t="shared" si="92"/>
        <v>160</v>
      </c>
      <c r="D788" s="239">
        <f t="shared" si="93"/>
        <v>12.5</v>
      </c>
      <c r="E788" s="149" t="s">
        <v>1029</v>
      </c>
      <c r="F788" s="150">
        <v>54.7</v>
      </c>
      <c r="G788" s="150">
        <v>0.64</v>
      </c>
      <c r="H788" s="150">
        <v>0.152</v>
      </c>
      <c r="I788" s="151">
        <f t="shared" si="94"/>
        <v>9.1199999999999992</v>
      </c>
      <c r="J788">
        <f t="shared" si="95"/>
        <v>6.0799999999999992</v>
      </c>
      <c r="K788">
        <f t="shared" si="96"/>
        <v>4.5599999999999996</v>
      </c>
      <c r="L788">
        <f t="shared" si="97"/>
        <v>6.84</v>
      </c>
      <c r="M788" s="150"/>
      <c r="U788" s="239"/>
    </row>
    <row r="789" spans="1:21">
      <c r="A789" s="239" t="s">
        <v>3988</v>
      </c>
      <c r="B789" s="239">
        <f t="shared" si="91"/>
        <v>160</v>
      </c>
      <c r="C789" s="239">
        <f t="shared" si="92"/>
        <v>160</v>
      </c>
      <c r="D789" s="239">
        <f t="shared" si="93"/>
        <v>14.2</v>
      </c>
      <c r="E789" s="149" t="s">
        <v>1030</v>
      </c>
      <c r="F789" s="150">
        <v>60.9</v>
      </c>
      <c r="G789" s="150">
        <v>0.64</v>
      </c>
      <c r="H789" s="150">
        <v>0.17199999999999999</v>
      </c>
      <c r="I789" s="151">
        <f t="shared" si="94"/>
        <v>10.319999999999999</v>
      </c>
      <c r="J789">
        <f t="shared" si="95"/>
        <v>6.879999999999999</v>
      </c>
      <c r="K789">
        <f t="shared" si="96"/>
        <v>5.1599999999999993</v>
      </c>
      <c r="L789">
        <f t="shared" si="97"/>
        <v>7.7399999999999984</v>
      </c>
      <c r="M789" s="150"/>
      <c r="U789" s="239"/>
    </row>
    <row r="790" spans="1:21">
      <c r="A790" s="239" t="s">
        <v>3988</v>
      </c>
      <c r="B790" s="239">
        <f t="shared" si="91"/>
        <v>160</v>
      </c>
      <c r="C790" s="239">
        <f t="shared" si="92"/>
        <v>160</v>
      </c>
      <c r="D790" s="239">
        <f t="shared" si="93"/>
        <v>16</v>
      </c>
      <c r="E790" s="149" t="s">
        <v>1031</v>
      </c>
      <c r="F790" s="150">
        <v>67.2</v>
      </c>
      <c r="G790" s="150">
        <v>0.64</v>
      </c>
      <c r="H790" s="150">
        <v>0.188</v>
      </c>
      <c r="I790" s="151">
        <f t="shared" si="94"/>
        <v>11.28</v>
      </c>
      <c r="J790">
        <f t="shared" si="95"/>
        <v>7.52</v>
      </c>
      <c r="K790">
        <f t="shared" si="96"/>
        <v>5.64</v>
      </c>
      <c r="L790">
        <f t="shared" si="97"/>
        <v>8.4599999999999991</v>
      </c>
      <c r="M790" s="150"/>
      <c r="U790" s="239"/>
    </row>
    <row r="791" spans="1:21">
      <c r="A791" s="239" t="s">
        <v>3988</v>
      </c>
      <c r="B791" s="239">
        <f t="shared" si="91"/>
        <v>180</v>
      </c>
      <c r="C791" s="239">
        <f t="shared" si="92"/>
        <v>180</v>
      </c>
      <c r="D791" s="239">
        <f t="shared" si="93"/>
        <v>6</v>
      </c>
      <c r="E791" s="149" t="s">
        <v>1094</v>
      </c>
      <c r="F791" s="150">
        <v>31.81</v>
      </c>
      <c r="G791" s="150">
        <v>0.72</v>
      </c>
      <c r="H791" s="150">
        <v>8.7999999999999995E-2</v>
      </c>
      <c r="I791" s="151">
        <f t="shared" si="94"/>
        <v>5.2799999999999994</v>
      </c>
      <c r="J791">
        <f t="shared" si="95"/>
        <v>3.5199999999999996</v>
      </c>
      <c r="K791">
        <f t="shared" si="96"/>
        <v>2.6399999999999997</v>
      </c>
      <c r="L791">
        <f t="shared" si="97"/>
        <v>3.9599999999999995</v>
      </c>
      <c r="M791" s="150"/>
      <c r="U791" s="239"/>
    </row>
    <row r="792" spans="1:21">
      <c r="A792" s="239" t="s">
        <v>3988</v>
      </c>
      <c r="B792" s="239">
        <f t="shared" si="91"/>
        <v>180</v>
      </c>
      <c r="C792" s="239">
        <f t="shared" si="92"/>
        <v>180</v>
      </c>
      <c r="D792" s="239">
        <f t="shared" si="93"/>
        <v>6.3</v>
      </c>
      <c r="E792" s="149" t="s">
        <v>1095</v>
      </c>
      <c r="F792" s="150">
        <v>33.6</v>
      </c>
      <c r="G792" s="150">
        <v>0.72</v>
      </c>
      <c r="H792" s="150">
        <v>9.6000000000000002E-2</v>
      </c>
      <c r="I792" s="151">
        <f t="shared" si="94"/>
        <v>5.76</v>
      </c>
      <c r="J792">
        <f t="shared" si="95"/>
        <v>3.84</v>
      </c>
      <c r="K792">
        <f t="shared" si="96"/>
        <v>2.88</v>
      </c>
      <c r="L792">
        <f t="shared" si="97"/>
        <v>4.32</v>
      </c>
      <c r="M792" s="150"/>
      <c r="U792" s="239"/>
    </row>
    <row r="793" spans="1:21">
      <c r="A793" s="239" t="s">
        <v>3988</v>
      </c>
      <c r="B793" s="239">
        <f t="shared" si="91"/>
        <v>180</v>
      </c>
      <c r="C793" s="239">
        <f t="shared" si="92"/>
        <v>180</v>
      </c>
      <c r="D793" s="239">
        <f t="shared" si="93"/>
        <v>7</v>
      </c>
      <c r="E793" s="149" t="s">
        <v>1096</v>
      </c>
      <c r="F793" s="150">
        <v>38</v>
      </c>
      <c r="G793" s="150">
        <v>0.72</v>
      </c>
      <c r="H793" s="150">
        <v>0.10800000000000001</v>
      </c>
      <c r="I793" s="151">
        <f t="shared" si="94"/>
        <v>6.48</v>
      </c>
      <c r="J793">
        <f t="shared" si="95"/>
        <v>4.32</v>
      </c>
      <c r="K793">
        <f t="shared" si="96"/>
        <v>3.24</v>
      </c>
      <c r="L793">
        <f t="shared" si="97"/>
        <v>4.8600000000000003</v>
      </c>
      <c r="M793" s="150"/>
      <c r="U793" s="239"/>
    </row>
    <row r="794" spans="1:21">
      <c r="A794" s="239" t="s">
        <v>3988</v>
      </c>
      <c r="B794" s="239">
        <f t="shared" si="91"/>
        <v>180</v>
      </c>
      <c r="C794" s="239">
        <f t="shared" si="92"/>
        <v>180</v>
      </c>
      <c r="D794" s="239">
        <f t="shared" si="93"/>
        <v>7.1</v>
      </c>
      <c r="E794" s="149" t="s">
        <v>1097</v>
      </c>
      <c r="F794" s="150">
        <v>37.5</v>
      </c>
      <c r="G794" s="150">
        <v>0.72</v>
      </c>
      <c r="H794" s="150">
        <v>0.10400000000000001</v>
      </c>
      <c r="I794" s="151">
        <f t="shared" si="94"/>
        <v>6.24</v>
      </c>
      <c r="J794">
        <f t="shared" si="95"/>
        <v>4.16</v>
      </c>
      <c r="K794">
        <f t="shared" si="96"/>
        <v>3.12</v>
      </c>
      <c r="L794">
        <f t="shared" si="97"/>
        <v>4.68</v>
      </c>
      <c r="M794" s="150"/>
      <c r="U794" s="239"/>
    </row>
    <row r="795" spans="1:21">
      <c r="A795" s="239" t="s">
        <v>3988</v>
      </c>
      <c r="B795" s="239">
        <f t="shared" si="91"/>
        <v>180</v>
      </c>
      <c r="C795" s="239">
        <f t="shared" si="92"/>
        <v>180</v>
      </c>
      <c r="D795" s="239">
        <f t="shared" si="93"/>
        <v>8</v>
      </c>
      <c r="E795" s="149" t="s">
        <v>1098</v>
      </c>
      <c r="F795" s="150">
        <v>41.5</v>
      </c>
      <c r="G795" s="150">
        <v>0.72</v>
      </c>
      <c r="H795" s="150">
        <v>0.11599999999999999</v>
      </c>
      <c r="I795" s="151">
        <f t="shared" si="94"/>
        <v>6.9599999999999991</v>
      </c>
      <c r="J795">
        <f t="shared" si="95"/>
        <v>4.6399999999999988</v>
      </c>
      <c r="K795">
        <f t="shared" si="96"/>
        <v>3.4799999999999995</v>
      </c>
      <c r="L795">
        <f t="shared" si="97"/>
        <v>5.2199999999999989</v>
      </c>
      <c r="M795" s="150"/>
      <c r="U795" s="239"/>
    </row>
    <row r="796" spans="1:21">
      <c r="A796" s="239" t="s">
        <v>3988</v>
      </c>
      <c r="B796" s="239">
        <f t="shared" si="91"/>
        <v>180</v>
      </c>
      <c r="C796" s="239">
        <f t="shared" si="92"/>
        <v>180</v>
      </c>
      <c r="D796" s="239">
        <f t="shared" si="93"/>
        <v>8.8000000000000007</v>
      </c>
      <c r="E796" s="149" t="s">
        <v>1099</v>
      </c>
      <c r="F796" s="150">
        <v>45.7</v>
      </c>
      <c r="G796" s="150">
        <v>0.72</v>
      </c>
      <c r="H796" s="150">
        <v>0.128</v>
      </c>
      <c r="I796" s="151">
        <f t="shared" si="94"/>
        <v>7.68</v>
      </c>
      <c r="J796">
        <f t="shared" si="95"/>
        <v>5.1199999999999992</v>
      </c>
      <c r="K796">
        <f t="shared" si="96"/>
        <v>3.84</v>
      </c>
      <c r="L796">
        <f t="shared" si="97"/>
        <v>5.76</v>
      </c>
      <c r="M796" s="150"/>
      <c r="U796" s="239"/>
    </row>
    <row r="797" spans="1:21">
      <c r="A797" t="s">
        <v>3988</v>
      </c>
      <c r="B797" s="239">
        <f t="shared" si="91"/>
        <v>180</v>
      </c>
      <c r="C797" s="239">
        <f t="shared" si="92"/>
        <v>180</v>
      </c>
      <c r="D797" s="239">
        <f t="shared" si="93"/>
        <v>10</v>
      </c>
      <c r="E797" s="149" t="s">
        <v>1088</v>
      </c>
      <c r="F797" s="150">
        <v>51.4</v>
      </c>
      <c r="G797" s="150">
        <v>0.72</v>
      </c>
      <c r="H797" s="150">
        <v>0.14399999999999999</v>
      </c>
      <c r="I797" s="151">
        <f t="shared" si="94"/>
        <v>8.6399999999999988</v>
      </c>
      <c r="J797">
        <f t="shared" si="95"/>
        <v>5.7599999999999989</v>
      </c>
      <c r="K797">
        <f t="shared" si="96"/>
        <v>4.3199999999999994</v>
      </c>
      <c r="L797">
        <f t="shared" si="97"/>
        <v>6.4799999999999986</v>
      </c>
      <c r="M797" s="150"/>
      <c r="U797" s="239"/>
    </row>
    <row r="798" spans="1:21">
      <c r="A798" s="239" t="s">
        <v>3988</v>
      </c>
      <c r="B798" s="239">
        <f t="shared" si="91"/>
        <v>180</v>
      </c>
      <c r="C798" s="239">
        <f t="shared" si="92"/>
        <v>180</v>
      </c>
      <c r="D798" s="239">
        <f t="shared" si="93"/>
        <v>11</v>
      </c>
      <c r="E798" s="149" t="s">
        <v>1089</v>
      </c>
      <c r="F798" s="150">
        <v>55.9</v>
      </c>
      <c r="G798" s="150">
        <v>0.72</v>
      </c>
      <c r="H798" s="150">
        <v>0.156</v>
      </c>
      <c r="I798" s="151">
        <f t="shared" si="94"/>
        <v>9.36</v>
      </c>
      <c r="J798">
        <f t="shared" si="95"/>
        <v>6.2399999999999993</v>
      </c>
      <c r="K798">
        <f t="shared" si="96"/>
        <v>4.68</v>
      </c>
      <c r="L798">
        <f t="shared" si="97"/>
        <v>7.02</v>
      </c>
      <c r="M798" s="150"/>
      <c r="U798" s="239"/>
    </row>
    <row r="799" spans="1:21">
      <c r="A799" s="239" t="s">
        <v>3988</v>
      </c>
      <c r="B799" s="239">
        <f t="shared" si="91"/>
        <v>180</v>
      </c>
      <c r="C799" s="239">
        <f t="shared" si="92"/>
        <v>180</v>
      </c>
      <c r="D799" s="239">
        <f t="shared" si="93"/>
        <v>12</v>
      </c>
      <c r="E799" s="149" t="s">
        <v>1090</v>
      </c>
      <c r="F799" s="150">
        <v>59.8</v>
      </c>
      <c r="G799" s="150">
        <v>0.72</v>
      </c>
      <c r="H799" s="150">
        <v>0.16799999999999998</v>
      </c>
      <c r="I799" s="151">
        <f t="shared" si="94"/>
        <v>10.079999999999998</v>
      </c>
      <c r="J799">
        <f t="shared" si="95"/>
        <v>6.7199999999999989</v>
      </c>
      <c r="K799">
        <f t="shared" si="96"/>
        <v>5.0399999999999991</v>
      </c>
      <c r="L799">
        <f t="shared" si="97"/>
        <v>7.5599999999999987</v>
      </c>
      <c r="M799" s="150"/>
      <c r="U799" s="239"/>
    </row>
    <row r="800" spans="1:21">
      <c r="A800" s="239" t="s">
        <v>3988</v>
      </c>
      <c r="B800" s="239">
        <f t="shared" si="91"/>
        <v>180</v>
      </c>
      <c r="C800" s="239">
        <f t="shared" si="92"/>
        <v>180</v>
      </c>
      <c r="D800" s="239">
        <f t="shared" si="93"/>
        <v>12.5</v>
      </c>
      <c r="E800" s="149" t="s">
        <v>1091</v>
      </c>
      <c r="F800" s="150">
        <v>62.6</v>
      </c>
      <c r="G800" s="150">
        <v>0.72</v>
      </c>
      <c r="H800" s="150">
        <v>0.17599999999999999</v>
      </c>
      <c r="I800" s="151">
        <f t="shared" si="94"/>
        <v>10.559999999999999</v>
      </c>
      <c r="J800">
        <f t="shared" si="95"/>
        <v>7.0399999999999991</v>
      </c>
      <c r="K800">
        <f t="shared" si="96"/>
        <v>5.2799999999999994</v>
      </c>
      <c r="L800">
        <f t="shared" si="97"/>
        <v>7.919999999999999</v>
      </c>
      <c r="M800" s="150"/>
      <c r="U800" s="239"/>
    </row>
    <row r="801" spans="1:21">
      <c r="A801" s="239" t="s">
        <v>3988</v>
      </c>
      <c r="B801" s="239">
        <f t="shared" si="91"/>
        <v>180</v>
      </c>
      <c r="C801" s="239">
        <f t="shared" si="92"/>
        <v>180</v>
      </c>
      <c r="D801" s="239">
        <f t="shared" si="93"/>
        <v>14.2</v>
      </c>
      <c r="E801" s="149" t="s">
        <v>1092</v>
      </c>
      <c r="F801" s="150">
        <v>69.900000000000006</v>
      </c>
      <c r="G801" s="150">
        <v>0.72</v>
      </c>
      <c r="H801" s="150">
        <v>0.19600000000000001</v>
      </c>
      <c r="I801" s="151">
        <f t="shared" si="94"/>
        <v>11.76</v>
      </c>
      <c r="J801">
        <f t="shared" si="95"/>
        <v>7.84</v>
      </c>
      <c r="K801">
        <f t="shared" si="96"/>
        <v>5.88</v>
      </c>
      <c r="L801">
        <f t="shared" si="97"/>
        <v>8.82</v>
      </c>
      <c r="M801" s="150"/>
      <c r="U801" s="239"/>
    </row>
    <row r="802" spans="1:21">
      <c r="A802" s="239" t="s">
        <v>3988</v>
      </c>
      <c r="B802" s="239">
        <f t="shared" si="91"/>
        <v>180</v>
      </c>
      <c r="C802" s="239">
        <f t="shared" si="92"/>
        <v>180</v>
      </c>
      <c r="D802" s="239">
        <f t="shared" si="93"/>
        <v>16</v>
      </c>
      <c r="E802" s="149" t="s">
        <v>1093</v>
      </c>
      <c r="F802" s="150">
        <v>77.2</v>
      </c>
      <c r="G802" s="150">
        <v>0.72</v>
      </c>
      <c r="H802" s="150">
        <v>0.21600000000000003</v>
      </c>
      <c r="I802" s="151">
        <f t="shared" si="94"/>
        <v>12.96</v>
      </c>
      <c r="J802">
        <f t="shared" si="95"/>
        <v>8.64</v>
      </c>
      <c r="K802">
        <f t="shared" si="96"/>
        <v>6.48</v>
      </c>
      <c r="L802">
        <f t="shared" si="97"/>
        <v>9.7200000000000006</v>
      </c>
      <c r="M802" s="150"/>
      <c r="U802" s="239"/>
    </row>
    <row r="803" spans="1:21">
      <c r="A803" s="239" t="s">
        <v>3988</v>
      </c>
      <c r="B803" s="239">
        <f t="shared" si="91"/>
        <v>200</v>
      </c>
      <c r="C803" s="239">
        <f t="shared" si="92"/>
        <v>200</v>
      </c>
      <c r="D803" s="239">
        <f t="shared" si="93"/>
        <v>6</v>
      </c>
      <c r="E803" s="149" t="s">
        <v>1150</v>
      </c>
      <c r="F803" s="150">
        <v>35.58</v>
      </c>
      <c r="G803" s="150">
        <v>0.8</v>
      </c>
      <c r="H803" s="150">
        <v>0.1</v>
      </c>
      <c r="I803" s="151">
        <f t="shared" si="94"/>
        <v>6</v>
      </c>
      <c r="J803">
        <f t="shared" si="95"/>
        <v>4</v>
      </c>
      <c r="K803">
        <f t="shared" si="96"/>
        <v>3</v>
      </c>
      <c r="L803">
        <f t="shared" si="97"/>
        <v>4.5</v>
      </c>
      <c r="M803" s="150"/>
      <c r="U803" s="239"/>
    </row>
    <row r="804" spans="1:21">
      <c r="A804" s="239" t="s">
        <v>3988</v>
      </c>
      <c r="B804" s="239">
        <f t="shared" si="91"/>
        <v>200</v>
      </c>
      <c r="C804" s="239">
        <f t="shared" si="92"/>
        <v>200</v>
      </c>
      <c r="D804" s="239">
        <f t="shared" si="93"/>
        <v>6.3</v>
      </c>
      <c r="E804" s="149" t="s">
        <v>1151</v>
      </c>
      <c r="F804" s="150">
        <v>37.5</v>
      </c>
      <c r="G804" s="150">
        <v>0.8</v>
      </c>
      <c r="H804" s="150">
        <v>0.10400000000000001</v>
      </c>
      <c r="I804" s="151">
        <f t="shared" si="94"/>
        <v>6.24</v>
      </c>
      <c r="J804">
        <f t="shared" si="95"/>
        <v>4.16</v>
      </c>
      <c r="K804">
        <f t="shared" si="96"/>
        <v>3.12</v>
      </c>
      <c r="L804">
        <f t="shared" si="97"/>
        <v>4.68</v>
      </c>
      <c r="M804" s="150"/>
      <c r="U804" s="239"/>
    </row>
    <row r="805" spans="1:21">
      <c r="A805" s="239" t="s">
        <v>3988</v>
      </c>
      <c r="B805" s="239">
        <f t="shared" si="91"/>
        <v>200</v>
      </c>
      <c r="C805" s="239">
        <f t="shared" si="92"/>
        <v>200</v>
      </c>
      <c r="D805" s="239">
        <f t="shared" si="93"/>
        <v>7</v>
      </c>
      <c r="E805" s="149" t="s">
        <v>1152</v>
      </c>
      <c r="F805" s="150">
        <v>42.4</v>
      </c>
      <c r="G805" s="150">
        <v>0.8</v>
      </c>
      <c r="H805" s="150">
        <v>0.12</v>
      </c>
      <c r="I805" s="151">
        <f t="shared" si="94"/>
        <v>7.1999999999999993</v>
      </c>
      <c r="J805">
        <f t="shared" si="95"/>
        <v>4.7999999999999989</v>
      </c>
      <c r="K805">
        <f t="shared" si="96"/>
        <v>3.5999999999999996</v>
      </c>
      <c r="L805">
        <f t="shared" si="97"/>
        <v>5.3999999999999995</v>
      </c>
      <c r="M805" s="150"/>
      <c r="U805" s="239"/>
    </row>
    <row r="806" spans="1:21">
      <c r="A806" s="239" t="s">
        <v>3988</v>
      </c>
      <c r="B806" s="239">
        <f t="shared" si="91"/>
        <v>200</v>
      </c>
      <c r="C806" s="239">
        <f t="shared" si="92"/>
        <v>200</v>
      </c>
      <c r="D806" s="239">
        <f t="shared" si="93"/>
        <v>7.1</v>
      </c>
      <c r="E806" s="149" t="s">
        <v>1153</v>
      </c>
      <c r="F806" s="150">
        <v>42</v>
      </c>
      <c r="G806" s="150">
        <v>0.8</v>
      </c>
      <c r="H806" s="150">
        <v>0.11599999999999999</v>
      </c>
      <c r="I806" s="151">
        <f t="shared" si="94"/>
        <v>6.9599999999999991</v>
      </c>
      <c r="J806">
        <f t="shared" si="95"/>
        <v>4.6399999999999988</v>
      </c>
      <c r="K806">
        <f t="shared" si="96"/>
        <v>3.4799999999999995</v>
      </c>
      <c r="L806">
        <f t="shared" si="97"/>
        <v>5.2199999999999989</v>
      </c>
      <c r="M806" s="150"/>
      <c r="U806" s="239"/>
    </row>
    <row r="807" spans="1:21">
      <c r="A807" s="239" t="s">
        <v>3988</v>
      </c>
      <c r="B807" s="239">
        <f t="shared" si="91"/>
        <v>200</v>
      </c>
      <c r="C807" s="239">
        <f t="shared" si="92"/>
        <v>200</v>
      </c>
      <c r="D807" s="239">
        <f t="shared" si="93"/>
        <v>8</v>
      </c>
      <c r="E807" s="149" t="s">
        <v>1154</v>
      </c>
      <c r="F807" s="150">
        <v>46.9</v>
      </c>
      <c r="G807" s="150">
        <v>0.8</v>
      </c>
      <c r="H807" s="150">
        <v>0.13200000000000001</v>
      </c>
      <c r="I807" s="151">
        <f t="shared" si="94"/>
        <v>7.92</v>
      </c>
      <c r="J807">
        <f t="shared" si="95"/>
        <v>5.2799999999999994</v>
      </c>
      <c r="K807">
        <f t="shared" si="96"/>
        <v>3.96</v>
      </c>
      <c r="L807">
        <f t="shared" si="97"/>
        <v>5.9399999999999995</v>
      </c>
      <c r="M807" s="150"/>
      <c r="U807" s="239"/>
    </row>
    <row r="808" spans="1:21">
      <c r="A808" s="239" t="s">
        <v>3988</v>
      </c>
      <c r="B808" s="239">
        <f t="shared" si="91"/>
        <v>200</v>
      </c>
      <c r="C808" s="239">
        <f t="shared" si="92"/>
        <v>200</v>
      </c>
      <c r="D808" s="239">
        <f t="shared" si="93"/>
        <v>8.8000000000000007</v>
      </c>
      <c r="E808" s="149" t="s">
        <v>1155</v>
      </c>
      <c r="F808" s="150">
        <v>51.3</v>
      </c>
      <c r="G808" s="150">
        <v>0.8</v>
      </c>
      <c r="H808" s="150">
        <v>0.14399999999999999</v>
      </c>
      <c r="I808" s="151">
        <f t="shared" si="94"/>
        <v>8.6399999999999988</v>
      </c>
      <c r="J808">
        <f t="shared" si="95"/>
        <v>5.7599999999999989</v>
      </c>
      <c r="K808">
        <f t="shared" si="96"/>
        <v>4.3199999999999994</v>
      </c>
      <c r="L808">
        <f t="shared" si="97"/>
        <v>6.4799999999999986</v>
      </c>
      <c r="M808" s="150"/>
      <c r="U808" s="239"/>
    </row>
    <row r="809" spans="1:21">
      <c r="A809" s="239" t="s">
        <v>3988</v>
      </c>
      <c r="B809" s="239">
        <f t="shared" si="91"/>
        <v>200</v>
      </c>
      <c r="C809" s="239">
        <f t="shared" si="92"/>
        <v>200</v>
      </c>
      <c r="D809" s="239">
        <f t="shared" si="93"/>
        <v>10</v>
      </c>
      <c r="E809" s="149" t="s">
        <v>1144</v>
      </c>
      <c r="F809" s="150">
        <v>57.6</v>
      </c>
      <c r="G809" s="150">
        <v>0.8</v>
      </c>
      <c r="H809" s="150">
        <v>0.16</v>
      </c>
      <c r="I809" s="151">
        <f t="shared" si="94"/>
        <v>9.6</v>
      </c>
      <c r="J809">
        <f t="shared" si="95"/>
        <v>6.3999999999999995</v>
      </c>
      <c r="K809">
        <f t="shared" si="96"/>
        <v>4.8</v>
      </c>
      <c r="L809">
        <f t="shared" si="97"/>
        <v>7.1999999999999993</v>
      </c>
      <c r="M809" s="150"/>
      <c r="U809" s="239"/>
    </row>
    <row r="810" spans="1:21">
      <c r="A810" s="239" t="s">
        <v>3988</v>
      </c>
      <c r="B810" s="239">
        <f t="shared" si="91"/>
        <v>200</v>
      </c>
      <c r="C810" s="239">
        <f t="shared" si="92"/>
        <v>200</v>
      </c>
      <c r="D810" s="239">
        <f t="shared" si="93"/>
        <v>11</v>
      </c>
      <c r="E810" s="149" t="s">
        <v>1145</v>
      </c>
      <c r="F810" s="150">
        <v>62.8</v>
      </c>
      <c r="G810" s="150">
        <v>0.8</v>
      </c>
      <c r="H810" s="150">
        <v>0.17599999999999999</v>
      </c>
      <c r="I810" s="151">
        <f t="shared" si="94"/>
        <v>10.559999999999999</v>
      </c>
      <c r="J810">
        <f t="shared" si="95"/>
        <v>7.0399999999999991</v>
      </c>
      <c r="K810">
        <f t="shared" si="96"/>
        <v>5.2799999999999994</v>
      </c>
      <c r="L810">
        <f t="shared" si="97"/>
        <v>7.919999999999999</v>
      </c>
      <c r="M810" s="150"/>
      <c r="U810" s="239"/>
    </row>
    <row r="811" spans="1:21">
      <c r="A811" t="s">
        <v>3988</v>
      </c>
      <c r="B811" s="239">
        <f t="shared" si="91"/>
        <v>200</v>
      </c>
      <c r="C811" s="239">
        <f t="shared" si="92"/>
        <v>200</v>
      </c>
      <c r="D811" s="239">
        <f t="shared" si="93"/>
        <v>12</v>
      </c>
      <c r="E811" s="149" t="s">
        <v>1146</v>
      </c>
      <c r="F811" s="150">
        <v>67.3</v>
      </c>
      <c r="G811" s="150">
        <v>0.8</v>
      </c>
      <c r="H811" s="150">
        <v>0.188</v>
      </c>
      <c r="I811" s="151">
        <f t="shared" si="94"/>
        <v>11.28</v>
      </c>
      <c r="J811">
        <f t="shared" si="95"/>
        <v>7.52</v>
      </c>
      <c r="K811">
        <f t="shared" si="96"/>
        <v>5.64</v>
      </c>
      <c r="L811">
        <f t="shared" si="97"/>
        <v>8.4599999999999991</v>
      </c>
      <c r="M811" s="150"/>
      <c r="U811" s="239"/>
    </row>
    <row r="812" spans="1:21">
      <c r="A812" s="239" t="s">
        <v>3988</v>
      </c>
      <c r="B812" s="239">
        <f t="shared" si="91"/>
        <v>200</v>
      </c>
      <c r="C812" s="239">
        <f t="shared" si="92"/>
        <v>200</v>
      </c>
      <c r="D812" s="239">
        <f t="shared" si="93"/>
        <v>12.5</v>
      </c>
      <c r="E812" s="149" t="s">
        <v>1147</v>
      </c>
      <c r="F812" s="150">
        <v>70.400000000000006</v>
      </c>
      <c r="G812" s="150">
        <v>0.8</v>
      </c>
      <c r="H812" s="150">
        <v>0.19600000000000001</v>
      </c>
      <c r="I812" s="151">
        <f t="shared" si="94"/>
        <v>11.76</v>
      </c>
      <c r="J812">
        <f t="shared" si="95"/>
        <v>7.84</v>
      </c>
      <c r="K812">
        <f t="shared" si="96"/>
        <v>5.88</v>
      </c>
      <c r="L812">
        <f t="shared" si="97"/>
        <v>8.82</v>
      </c>
      <c r="M812" s="150"/>
      <c r="U812" s="239"/>
    </row>
    <row r="813" spans="1:21">
      <c r="A813" s="239" t="s">
        <v>3988</v>
      </c>
      <c r="B813" s="239">
        <f t="shared" si="91"/>
        <v>200</v>
      </c>
      <c r="C813" s="239">
        <f t="shared" si="92"/>
        <v>200</v>
      </c>
      <c r="D813" s="239">
        <f t="shared" si="93"/>
        <v>14.2</v>
      </c>
      <c r="E813" s="149" t="s">
        <v>1148</v>
      </c>
      <c r="F813" s="150">
        <v>78.8</v>
      </c>
      <c r="G813" s="150">
        <v>0.8</v>
      </c>
      <c r="H813" s="150">
        <v>0.22</v>
      </c>
      <c r="I813" s="151">
        <f t="shared" si="94"/>
        <v>13.2</v>
      </c>
      <c r="J813">
        <f t="shared" si="95"/>
        <v>8.7999999999999989</v>
      </c>
      <c r="K813">
        <f t="shared" si="96"/>
        <v>6.6</v>
      </c>
      <c r="L813">
        <f t="shared" si="97"/>
        <v>9.8999999999999986</v>
      </c>
      <c r="M813" s="150"/>
      <c r="U813" s="239"/>
    </row>
    <row r="814" spans="1:21">
      <c r="A814" s="239" t="s">
        <v>3988</v>
      </c>
      <c r="B814" s="239">
        <f t="shared" si="91"/>
        <v>200</v>
      </c>
      <c r="C814" s="239">
        <f t="shared" si="92"/>
        <v>200</v>
      </c>
      <c r="D814" s="239">
        <f t="shared" si="93"/>
        <v>16</v>
      </c>
      <c r="E814" s="149" t="s">
        <v>1149</v>
      </c>
      <c r="F814" s="150">
        <v>87.3</v>
      </c>
      <c r="G814" s="150">
        <v>0.8</v>
      </c>
      <c r="H814" s="150">
        <v>0.24399999999999999</v>
      </c>
      <c r="I814" s="151">
        <f t="shared" si="94"/>
        <v>14.64</v>
      </c>
      <c r="J814">
        <f t="shared" si="95"/>
        <v>9.76</v>
      </c>
      <c r="K814">
        <f t="shared" si="96"/>
        <v>7.32</v>
      </c>
      <c r="L814">
        <f t="shared" si="97"/>
        <v>10.98</v>
      </c>
      <c r="M814" s="150"/>
      <c r="U814" s="239"/>
    </row>
    <row r="815" spans="1:21">
      <c r="A815" s="239" t="s">
        <v>3988</v>
      </c>
      <c r="B815" s="239">
        <f t="shared" si="91"/>
        <v>220</v>
      </c>
      <c r="C815" s="239">
        <f t="shared" si="92"/>
        <v>220</v>
      </c>
      <c r="D815" s="239">
        <f t="shared" si="93"/>
        <v>6</v>
      </c>
      <c r="E815" s="149" t="s">
        <v>1175</v>
      </c>
      <c r="F815" s="150">
        <v>39.4</v>
      </c>
      <c r="G815" s="150">
        <v>0.88</v>
      </c>
      <c r="H815" s="150">
        <v>0.11200000000000002</v>
      </c>
      <c r="I815" s="151">
        <f t="shared" si="94"/>
        <v>6.7200000000000006</v>
      </c>
      <c r="J815">
        <f t="shared" si="95"/>
        <v>4.4800000000000004</v>
      </c>
      <c r="K815">
        <f t="shared" si="96"/>
        <v>3.3600000000000003</v>
      </c>
      <c r="L815">
        <f t="shared" si="97"/>
        <v>5.0400000000000009</v>
      </c>
      <c r="M815" s="150"/>
      <c r="U815" s="239"/>
    </row>
    <row r="816" spans="1:21">
      <c r="A816" t="s">
        <v>3988</v>
      </c>
      <c r="B816" s="239">
        <f t="shared" si="91"/>
        <v>220</v>
      </c>
      <c r="C816" s="239">
        <f t="shared" si="92"/>
        <v>220</v>
      </c>
      <c r="D816" s="239">
        <f t="shared" si="93"/>
        <v>6.3</v>
      </c>
      <c r="E816" s="149" t="s">
        <v>1176</v>
      </c>
      <c r="F816" s="150">
        <v>41.5</v>
      </c>
      <c r="G816" s="150">
        <v>0.88</v>
      </c>
      <c r="H816" s="150">
        <v>0.11599999999999999</v>
      </c>
      <c r="I816" s="151">
        <f t="shared" si="94"/>
        <v>6.9599999999999991</v>
      </c>
      <c r="J816">
        <f t="shared" si="95"/>
        <v>4.6399999999999988</v>
      </c>
      <c r="K816">
        <f t="shared" si="96"/>
        <v>3.4799999999999995</v>
      </c>
      <c r="L816">
        <f t="shared" si="97"/>
        <v>5.2199999999999989</v>
      </c>
      <c r="M816" s="150"/>
      <c r="U816" s="239"/>
    </row>
    <row r="817" spans="1:21">
      <c r="A817" t="s">
        <v>3988</v>
      </c>
      <c r="B817" s="239">
        <f t="shared" si="91"/>
        <v>220</v>
      </c>
      <c r="C817" s="239">
        <f t="shared" si="92"/>
        <v>220</v>
      </c>
      <c r="D817" s="239">
        <f t="shared" si="93"/>
        <v>7</v>
      </c>
      <c r="E817" s="149" t="s">
        <v>1177</v>
      </c>
      <c r="F817" s="150">
        <v>46.8</v>
      </c>
      <c r="G817" s="150">
        <v>0.88</v>
      </c>
      <c r="H817" s="150">
        <v>0.13200000000000001</v>
      </c>
      <c r="I817" s="151">
        <f t="shared" si="94"/>
        <v>7.92</v>
      </c>
      <c r="J817">
        <f t="shared" si="95"/>
        <v>5.2799999999999994</v>
      </c>
      <c r="K817">
        <f t="shared" si="96"/>
        <v>3.96</v>
      </c>
      <c r="L817">
        <f t="shared" si="97"/>
        <v>5.9399999999999995</v>
      </c>
      <c r="M817" s="150"/>
      <c r="U817" s="239"/>
    </row>
    <row r="818" spans="1:21">
      <c r="A818" s="239" t="s">
        <v>3988</v>
      </c>
      <c r="B818" s="239">
        <f t="shared" si="91"/>
        <v>220</v>
      </c>
      <c r="C818" s="239">
        <f t="shared" si="92"/>
        <v>220</v>
      </c>
      <c r="D818" s="239">
        <f t="shared" si="93"/>
        <v>7.1</v>
      </c>
      <c r="E818" s="149" t="s">
        <v>1178</v>
      </c>
      <c r="F818" s="150">
        <v>46.4</v>
      </c>
      <c r="G818" s="150">
        <v>0.88</v>
      </c>
      <c r="H818" s="150">
        <v>0.128</v>
      </c>
      <c r="I818" s="151">
        <f t="shared" si="94"/>
        <v>7.68</v>
      </c>
      <c r="J818">
        <f t="shared" si="95"/>
        <v>5.1199999999999992</v>
      </c>
      <c r="K818">
        <f t="shared" si="96"/>
        <v>3.84</v>
      </c>
      <c r="L818">
        <f t="shared" si="97"/>
        <v>5.76</v>
      </c>
      <c r="M818" s="150"/>
      <c r="U818" s="239"/>
    </row>
    <row r="819" spans="1:21">
      <c r="A819" s="239" t="s">
        <v>3988</v>
      </c>
      <c r="B819" s="239">
        <f t="shared" si="91"/>
        <v>220</v>
      </c>
      <c r="C819" s="239">
        <f t="shared" si="92"/>
        <v>220</v>
      </c>
      <c r="D819" s="239">
        <f t="shared" si="93"/>
        <v>8</v>
      </c>
      <c r="E819" s="149" t="s">
        <v>1179</v>
      </c>
      <c r="F819" s="150">
        <v>52</v>
      </c>
      <c r="G819" s="150">
        <v>0.88</v>
      </c>
      <c r="H819" s="150">
        <v>0.14399999999999999</v>
      </c>
      <c r="I819" s="151">
        <f t="shared" si="94"/>
        <v>8.6399999999999988</v>
      </c>
      <c r="J819">
        <f t="shared" si="95"/>
        <v>5.7599999999999989</v>
      </c>
      <c r="K819">
        <f t="shared" si="96"/>
        <v>4.3199999999999994</v>
      </c>
      <c r="L819">
        <f t="shared" si="97"/>
        <v>6.4799999999999986</v>
      </c>
      <c r="M819" s="150"/>
      <c r="U819" s="239"/>
    </row>
    <row r="820" spans="1:21">
      <c r="A820" s="239" t="s">
        <v>3988</v>
      </c>
      <c r="B820" s="239">
        <f t="shared" si="91"/>
        <v>220</v>
      </c>
      <c r="C820" s="239">
        <f t="shared" si="92"/>
        <v>220</v>
      </c>
      <c r="D820" s="239">
        <f t="shared" si="93"/>
        <v>8.8000000000000007</v>
      </c>
      <c r="E820" s="149" t="s">
        <v>1180</v>
      </c>
      <c r="F820" s="150">
        <v>56.8</v>
      </c>
      <c r="G820" s="150">
        <v>0.88</v>
      </c>
      <c r="H820" s="150">
        <v>0.16</v>
      </c>
      <c r="I820" s="151">
        <f t="shared" si="94"/>
        <v>9.6</v>
      </c>
      <c r="J820">
        <f t="shared" si="95"/>
        <v>6.3999999999999995</v>
      </c>
      <c r="K820">
        <f t="shared" si="96"/>
        <v>4.8</v>
      </c>
      <c r="L820">
        <f t="shared" si="97"/>
        <v>7.1999999999999993</v>
      </c>
      <c r="M820" s="150"/>
      <c r="U820" s="239"/>
    </row>
    <row r="821" spans="1:21">
      <c r="A821" s="239" t="s">
        <v>3988</v>
      </c>
      <c r="B821" s="239">
        <f t="shared" si="91"/>
        <v>220</v>
      </c>
      <c r="C821" s="239">
        <f t="shared" si="92"/>
        <v>220</v>
      </c>
      <c r="D821" s="239">
        <f t="shared" si="93"/>
        <v>10</v>
      </c>
      <c r="E821" s="149" t="s">
        <v>1169</v>
      </c>
      <c r="F821" s="150">
        <v>63.9</v>
      </c>
      <c r="G821" s="150">
        <v>0.88</v>
      </c>
      <c r="H821" s="150">
        <v>0.18</v>
      </c>
      <c r="I821" s="151">
        <f t="shared" si="94"/>
        <v>10.799999999999999</v>
      </c>
      <c r="J821">
        <f t="shared" si="95"/>
        <v>7.1999999999999993</v>
      </c>
      <c r="K821">
        <f t="shared" si="96"/>
        <v>5.3999999999999995</v>
      </c>
      <c r="L821">
        <f t="shared" si="97"/>
        <v>8.1</v>
      </c>
      <c r="M821" s="150"/>
      <c r="U821" s="239"/>
    </row>
    <row r="822" spans="1:21">
      <c r="A822" s="239" t="s">
        <v>3988</v>
      </c>
      <c r="B822" s="239">
        <f t="shared" si="91"/>
        <v>220</v>
      </c>
      <c r="C822" s="239">
        <f t="shared" si="92"/>
        <v>220</v>
      </c>
      <c r="D822" s="239">
        <f t="shared" si="93"/>
        <v>11</v>
      </c>
      <c r="E822" s="149" t="s">
        <v>1170</v>
      </c>
      <c r="F822" s="150">
        <v>69.7</v>
      </c>
      <c r="G822" s="150">
        <v>0.88</v>
      </c>
      <c r="H822" s="150">
        <v>0.19600000000000001</v>
      </c>
      <c r="I822" s="151">
        <f t="shared" si="94"/>
        <v>11.76</v>
      </c>
      <c r="J822">
        <f t="shared" si="95"/>
        <v>7.84</v>
      </c>
      <c r="K822">
        <f t="shared" si="96"/>
        <v>5.88</v>
      </c>
      <c r="L822">
        <f t="shared" si="97"/>
        <v>8.82</v>
      </c>
      <c r="M822" s="150"/>
      <c r="U822" s="239"/>
    </row>
    <row r="823" spans="1:21">
      <c r="A823" s="239" t="s">
        <v>3988</v>
      </c>
      <c r="B823" s="239">
        <f t="shared" si="91"/>
        <v>220</v>
      </c>
      <c r="C823" s="239">
        <f t="shared" si="92"/>
        <v>220</v>
      </c>
      <c r="D823" s="239">
        <f t="shared" si="93"/>
        <v>12</v>
      </c>
      <c r="E823" s="149" t="s">
        <v>1171</v>
      </c>
      <c r="F823" s="150">
        <v>74.900000000000006</v>
      </c>
      <c r="G823" s="150">
        <v>0.88</v>
      </c>
      <c r="H823" s="150">
        <v>0.20800000000000002</v>
      </c>
      <c r="I823" s="151">
        <f t="shared" si="94"/>
        <v>12.48</v>
      </c>
      <c r="J823">
        <f t="shared" si="95"/>
        <v>8.32</v>
      </c>
      <c r="K823">
        <f t="shared" si="96"/>
        <v>6.24</v>
      </c>
      <c r="L823">
        <f t="shared" si="97"/>
        <v>9.36</v>
      </c>
      <c r="M823" s="150"/>
      <c r="U823" s="239"/>
    </row>
    <row r="824" spans="1:21">
      <c r="A824" s="239" t="s">
        <v>3988</v>
      </c>
      <c r="B824" s="239">
        <f t="shared" si="91"/>
        <v>220</v>
      </c>
      <c r="C824" s="239">
        <f t="shared" si="92"/>
        <v>220</v>
      </c>
      <c r="D824" s="239">
        <f t="shared" si="93"/>
        <v>12.5</v>
      </c>
      <c r="E824" s="149" t="s">
        <v>1172</v>
      </c>
      <c r="F824" s="150">
        <v>78.3</v>
      </c>
      <c r="G824" s="150">
        <v>0.88</v>
      </c>
      <c r="H824" s="150">
        <v>0.22</v>
      </c>
      <c r="I824" s="151">
        <f t="shared" si="94"/>
        <v>13.2</v>
      </c>
      <c r="J824">
        <f t="shared" si="95"/>
        <v>8.7999999999999989</v>
      </c>
      <c r="K824">
        <f t="shared" si="96"/>
        <v>6.6</v>
      </c>
      <c r="L824">
        <f t="shared" si="97"/>
        <v>9.8999999999999986</v>
      </c>
      <c r="M824" s="150"/>
      <c r="U824" s="239"/>
    </row>
    <row r="825" spans="1:21">
      <c r="A825" s="239" t="s">
        <v>3988</v>
      </c>
      <c r="B825" s="239">
        <f t="shared" si="91"/>
        <v>220</v>
      </c>
      <c r="C825" s="239">
        <f t="shared" si="92"/>
        <v>220</v>
      </c>
      <c r="D825" s="239">
        <f t="shared" si="93"/>
        <v>14.2</v>
      </c>
      <c r="E825" s="149" t="s">
        <v>1173</v>
      </c>
      <c r="F825" s="150">
        <v>87.7</v>
      </c>
      <c r="G825" s="150">
        <v>0.88</v>
      </c>
      <c r="H825" s="150">
        <v>0.24399999999999999</v>
      </c>
      <c r="I825" s="151">
        <f t="shared" si="94"/>
        <v>14.64</v>
      </c>
      <c r="J825">
        <f t="shared" si="95"/>
        <v>9.76</v>
      </c>
      <c r="K825">
        <f t="shared" si="96"/>
        <v>7.32</v>
      </c>
      <c r="L825">
        <f t="shared" si="97"/>
        <v>10.98</v>
      </c>
      <c r="M825" s="150"/>
      <c r="U825" s="239"/>
    </row>
    <row r="826" spans="1:21">
      <c r="A826" s="239" t="s">
        <v>3988</v>
      </c>
      <c r="B826" s="239">
        <f t="shared" si="91"/>
        <v>220</v>
      </c>
      <c r="C826" s="239">
        <f t="shared" si="92"/>
        <v>220</v>
      </c>
      <c r="D826" s="239">
        <f t="shared" si="93"/>
        <v>16</v>
      </c>
      <c r="E826" s="149" t="s">
        <v>1174</v>
      </c>
      <c r="F826" s="150">
        <v>97.3</v>
      </c>
      <c r="G826" s="150">
        <v>0.88</v>
      </c>
      <c r="H826" s="150">
        <v>0.27200000000000002</v>
      </c>
      <c r="I826" s="151">
        <f t="shared" si="94"/>
        <v>16.32</v>
      </c>
      <c r="J826">
        <f t="shared" si="95"/>
        <v>10.879999999999999</v>
      </c>
      <c r="K826">
        <f t="shared" si="96"/>
        <v>8.16</v>
      </c>
      <c r="L826">
        <f t="shared" si="97"/>
        <v>12.24</v>
      </c>
      <c r="M826" s="150"/>
      <c r="U826" s="239"/>
    </row>
    <row r="827" spans="1:21">
      <c r="A827" s="239" t="s">
        <v>3988</v>
      </c>
      <c r="B827" s="239">
        <f t="shared" si="91"/>
        <v>250</v>
      </c>
      <c r="C827" s="239">
        <f t="shared" si="92"/>
        <v>250</v>
      </c>
      <c r="D827" s="239">
        <f t="shared" si="93"/>
        <v>6</v>
      </c>
      <c r="E827" s="149" t="s">
        <v>1212</v>
      </c>
      <c r="F827" s="150">
        <v>45</v>
      </c>
      <c r="G827" s="150">
        <v>1</v>
      </c>
      <c r="H827" s="150">
        <v>0.128</v>
      </c>
      <c r="I827" s="151">
        <f t="shared" si="94"/>
        <v>7.68</v>
      </c>
      <c r="J827">
        <f t="shared" si="95"/>
        <v>5.1199999999999992</v>
      </c>
      <c r="K827">
        <f t="shared" si="96"/>
        <v>3.84</v>
      </c>
      <c r="L827">
        <f t="shared" si="97"/>
        <v>5.76</v>
      </c>
      <c r="M827" s="150"/>
      <c r="U827" s="239"/>
    </row>
    <row r="828" spans="1:21">
      <c r="A828" s="239" t="s">
        <v>3988</v>
      </c>
      <c r="B828" s="239">
        <f t="shared" ref="B828:B891" si="98">SPLITME($E828,0,"*","tube")</f>
        <v>250</v>
      </c>
      <c r="C828" s="239">
        <f t="shared" ref="C828:C891" si="99">SPLITME($E828,1,"*","tube")</f>
        <v>250</v>
      </c>
      <c r="D828" s="239">
        <f t="shared" ref="D828:D891" si="100">SPLITME($E828,2,"*","tube")</f>
        <v>8</v>
      </c>
      <c r="E828" s="149" t="s">
        <v>1213</v>
      </c>
      <c r="F828" s="150">
        <v>59.1</v>
      </c>
      <c r="G828" s="150">
        <v>1</v>
      </c>
      <c r="H828" s="150">
        <v>0.16399999999999998</v>
      </c>
      <c r="I828" s="151">
        <f t="shared" si="94"/>
        <v>9.8399999999999981</v>
      </c>
      <c r="J828">
        <f t="shared" si="95"/>
        <v>6.5599999999999987</v>
      </c>
      <c r="K828">
        <f t="shared" si="96"/>
        <v>4.919999999999999</v>
      </c>
      <c r="L828">
        <f t="shared" si="97"/>
        <v>7.379999999999999</v>
      </c>
      <c r="M828" s="150"/>
      <c r="U828" s="239"/>
    </row>
    <row r="829" spans="1:21">
      <c r="A829" s="239" t="s">
        <v>3988</v>
      </c>
      <c r="B829" s="239">
        <f t="shared" si="98"/>
        <v>250</v>
      </c>
      <c r="C829" s="239">
        <f t="shared" si="99"/>
        <v>250</v>
      </c>
      <c r="D829" s="239">
        <f t="shared" si="100"/>
        <v>10</v>
      </c>
      <c r="E829" s="149" t="s">
        <v>1209</v>
      </c>
      <c r="F829" s="150">
        <v>72</v>
      </c>
      <c r="G829" s="150">
        <v>1</v>
      </c>
      <c r="H829" s="150">
        <v>0.2</v>
      </c>
      <c r="I829" s="151">
        <f t="shared" si="94"/>
        <v>12</v>
      </c>
      <c r="J829">
        <f t="shared" si="95"/>
        <v>8</v>
      </c>
      <c r="K829">
        <f t="shared" si="96"/>
        <v>6</v>
      </c>
      <c r="L829">
        <f t="shared" si="97"/>
        <v>9</v>
      </c>
      <c r="M829" s="150"/>
      <c r="U829" s="239"/>
    </row>
    <row r="830" spans="1:21">
      <c r="A830" s="239" t="s">
        <v>3988</v>
      </c>
      <c r="B830" s="239">
        <f t="shared" si="98"/>
        <v>250</v>
      </c>
      <c r="C830" s="239">
        <f t="shared" si="99"/>
        <v>250</v>
      </c>
      <c r="D830" s="239">
        <f t="shared" si="100"/>
        <v>12</v>
      </c>
      <c r="E830" s="149" t="s">
        <v>1210</v>
      </c>
      <c r="F830" s="150">
        <v>86.2</v>
      </c>
      <c r="G830" s="150">
        <v>1</v>
      </c>
      <c r="H830" s="150">
        <v>0.248</v>
      </c>
      <c r="I830" s="151">
        <f t="shared" si="94"/>
        <v>14.879999999999999</v>
      </c>
      <c r="J830">
        <f t="shared" si="95"/>
        <v>9.9199999999999982</v>
      </c>
      <c r="K830">
        <f t="shared" si="96"/>
        <v>7.4399999999999995</v>
      </c>
      <c r="L830">
        <f t="shared" si="97"/>
        <v>11.16</v>
      </c>
      <c r="M830" s="150"/>
      <c r="U830" s="239"/>
    </row>
    <row r="831" spans="1:21">
      <c r="A831" s="239" t="s">
        <v>3988</v>
      </c>
      <c r="B831" s="239">
        <f t="shared" si="98"/>
        <v>250</v>
      </c>
      <c r="C831" s="239">
        <f t="shared" si="99"/>
        <v>250</v>
      </c>
      <c r="D831" s="239">
        <f t="shared" si="100"/>
        <v>12.5</v>
      </c>
      <c r="E831" s="149" t="s">
        <v>1211</v>
      </c>
      <c r="F831" s="150">
        <v>88</v>
      </c>
      <c r="G831" s="150">
        <v>1</v>
      </c>
      <c r="H831" s="150">
        <v>0.248</v>
      </c>
      <c r="I831" s="151">
        <f t="shared" si="94"/>
        <v>14.879999999999999</v>
      </c>
      <c r="J831">
        <f t="shared" si="95"/>
        <v>9.9199999999999982</v>
      </c>
      <c r="K831">
        <f t="shared" si="96"/>
        <v>7.4399999999999995</v>
      </c>
      <c r="L831">
        <f t="shared" si="97"/>
        <v>11.16</v>
      </c>
      <c r="M831" s="150"/>
      <c r="U831" s="239"/>
    </row>
    <row r="832" spans="1:21">
      <c r="A832" t="s">
        <v>3988</v>
      </c>
      <c r="B832" s="239">
        <f t="shared" si="98"/>
        <v>260</v>
      </c>
      <c r="C832" s="239">
        <f t="shared" si="99"/>
        <v>260</v>
      </c>
      <c r="D832" s="239">
        <f t="shared" si="100"/>
        <v>6</v>
      </c>
      <c r="E832" s="149" t="s">
        <v>1248</v>
      </c>
      <c r="F832" s="150">
        <v>47</v>
      </c>
      <c r="G832" s="150">
        <v>1.04</v>
      </c>
      <c r="H832" s="150">
        <v>0.13200000000000001</v>
      </c>
      <c r="I832" s="151">
        <f t="shared" si="94"/>
        <v>7.92</v>
      </c>
      <c r="J832">
        <f t="shared" si="95"/>
        <v>5.2799999999999994</v>
      </c>
      <c r="K832">
        <f t="shared" si="96"/>
        <v>3.96</v>
      </c>
      <c r="L832">
        <f t="shared" si="97"/>
        <v>5.9399999999999995</v>
      </c>
      <c r="M832" s="150"/>
      <c r="U832" s="239"/>
    </row>
    <row r="833" spans="1:21">
      <c r="A833" s="239" t="s">
        <v>3988</v>
      </c>
      <c r="B833" s="239">
        <f t="shared" si="98"/>
        <v>260</v>
      </c>
      <c r="C833" s="239">
        <f t="shared" si="99"/>
        <v>260</v>
      </c>
      <c r="D833" s="239">
        <f t="shared" si="100"/>
        <v>7</v>
      </c>
      <c r="E833" s="149" t="s">
        <v>1249</v>
      </c>
      <c r="F833" s="150">
        <v>55.6</v>
      </c>
      <c r="G833" s="150">
        <v>1.04</v>
      </c>
      <c r="H833" s="150">
        <v>0.156</v>
      </c>
      <c r="I833" s="151">
        <f t="shared" ref="I833:I896" si="101">H833*60</f>
        <v>9.36</v>
      </c>
      <c r="J833">
        <f t="shared" ref="J833:J896" si="102">40/60*I833</f>
        <v>6.2399999999999993</v>
      </c>
      <c r="K833">
        <f t="shared" ref="K833:K896" si="103">(30/60*I833)</f>
        <v>4.68</v>
      </c>
      <c r="L833">
        <f t="shared" ref="L833:L896" si="104">45/60*I833</f>
        <v>7.02</v>
      </c>
      <c r="M833" s="150"/>
      <c r="U833" s="239"/>
    </row>
    <row r="834" spans="1:21">
      <c r="A834" s="239" t="s">
        <v>3988</v>
      </c>
      <c r="B834" s="239">
        <f t="shared" si="98"/>
        <v>260</v>
      </c>
      <c r="C834" s="239">
        <f t="shared" si="99"/>
        <v>260</v>
      </c>
      <c r="D834" s="239">
        <f t="shared" si="100"/>
        <v>7.1</v>
      </c>
      <c r="E834" s="149" t="s">
        <v>1250</v>
      </c>
      <c r="F834" s="150">
        <v>55.4</v>
      </c>
      <c r="G834" s="150">
        <v>1.04</v>
      </c>
      <c r="H834" s="150">
        <v>0.156</v>
      </c>
      <c r="I834" s="151">
        <f t="shared" si="101"/>
        <v>9.36</v>
      </c>
      <c r="J834">
        <f t="shared" si="102"/>
        <v>6.2399999999999993</v>
      </c>
      <c r="K834">
        <f t="shared" si="103"/>
        <v>4.68</v>
      </c>
      <c r="L834">
        <f t="shared" si="104"/>
        <v>7.02</v>
      </c>
      <c r="M834" s="150"/>
      <c r="U834" s="239"/>
    </row>
    <row r="835" spans="1:21">
      <c r="A835" s="239" t="s">
        <v>3988</v>
      </c>
      <c r="B835" s="239">
        <f t="shared" si="98"/>
        <v>260</v>
      </c>
      <c r="C835" s="239">
        <f t="shared" si="99"/>
        <v>260</v>
      </c>
      <c r="D835" s="239">
        <f t="shared" si="100"/>
        <v>8</v>
      </c>
      <c r="E835" s="149" t="s">
        <v>1251</v>
      </c>
      <c r="F835" s="150">
        <v>62</v>
      </c>
      <c r="G835" s="150">
        <v>1.04</v>
      </c>
      <c r="H835" s="150">
        <v>0.17199999999999999</v>
      </c>
      <c r="I835" s="151">
        <f t="shared" si="101"/>
        <v>10.319999999999999</v>
      </c>
      <c r="J835">
        <f t="shared" si="102"/>
        <v>6.879999999999999</v>
      </c>
      <c r="K835">
        <f t="shared" si="103"/>
        <v>5.1599999999999993</v>
      </c>
      <c r="L835">
        <f t="shared" si="104"/>
        <v>7.7399999999999984</v>
      </c>
      <c r="M835" s="150"/>
      <c r="U835" s="239"/>
    </row>
    <row r="836" spans="1:21">
      <c r="A836" s="239" t="s">
        <v>3988</v>
      </c>
      <c r="B836" s="239">
        <f t="shared" si="98"/>
        <v>260</v>
      </c>
      <c r="C836" s="239">
        <f t="shared" si="99"/>
        <v>260</v>
      </c>
      <c r="D836" s="239">
        <f t="shared" si="100"/>
        <v>8.8000000000000007</v>
      </c>
      <c r="E836" s="149" t="s">
        <v>1252</v>
      </c>
      <c r="F836" s="150">
        <v>67.8</v>
      </c>
      <c r="G836" s="150">
        <v>1.04</v>
      </c>
      <c r="H836" s="150">
        <v>0.188</v>
      </c>
      <c r="I836" s="151">
        <f t="shared" si="101"/>
        <v>11.28</v>
      </c>
      <c r="J836">
        <f t="shared" si="102"/>
        <v>7.52</v>
      </c>
      <c r="K836">
        <f t="shared" si="103"/>
        <v>5.64</v>
      </c>
      <c r="L836">
        <f t="shared" si="104"/>
        <v>8.4599999999999991</v>
      </c>
      <c r="M836" s="150"/>
      <c r="U836" s="239"/>
    </row>
    <row r="837" spans="1:21">
      <c r="A837" s="239" t="s">
        <v>3988</v>
      </c>
      <c r="B837" s="239">
        <f t="shared" si="98"/>
        <v>260</v>
      </c>
      <c r="C837" s="239">
        <f t="shared" si="99"/>
        <v>260</v>
      </c>
      <c r="D837" s="239">
        <f t="shared" si="100"/>
        <v>10</v>
      </c>
      <c r="E837" s="149" t="s">
        <v>1241</v>
      </c>
      <c r="F837" s="150">
        <v>76.5</v>
      </c>
      <c r="G837" s="150">
        <v>1.04</v>
      </c>
      <c r="H837" s="150">
        <v>0.21600000000000003</v>
      </c>
      <c r="I837" s="151">
        <f t="shared" si="101"/>
        <v>12.96</v>
      </c>
      <c r="J837">
        <f t="shared" si="102"/>
        <v>8.64</v>
      </c>
      <c r="K837">
        <f t="shared" si="103"/>
        <v>6.48</v>
      </c>
      <c r="L837">
        <f t="shared" si="104"/>
        <v>9.7200000000000006</v>
      </c>
      <c r="M837" s="150"/>
      <c r="U837" s="239"/>
    </row>
    <row r="838" spans="1:21">
      <c r="A838" s="239" t="s">
        <v>3988</v>
      </c>
      <c r="B838" s="239">
        <f t="shared" si="98"/>
        <v>260</v>
      </c>
      <c r="C838" s="239">
        <f t="shared" si="99"/>
        <v>260</v>
      </c>
      <c r="D838" s="239">
        <f t="shared" si="100"/>
        <v>11</v>
      </c>
      <c r="E838" s="149" t="s">
        <v>1242</v>
      </c>
      <c r="F838" s="150">
        <v>83.6</v>
      </c>
      <c r="G838" s="150">
        <v>1.04</v>
      </c>
      <c r="H838" s="150">
        <v>0.23599999999999999</v>
      </c>
      <c r="I838" s="151">
        <f t="shared" si="101"/>
        <v>14.16</v>
      </c>
      <c r="J838">
        <f t="shared" si="102"/>
        <v>9.44</v>
      </c>
      <c r="K838">
        <f t="shared" si="103"/>
        <v>7.08</v>
      </c>
      <c r="L838">
        <f t="shared" si="104"/>
        <v>10.620000000000001</v>
      </c>
      <c r="M838" s="150"/>
      <c r="U838" s="239"/>
    </row>
    <row r="839" spans="1:21">
      <c r="A839" s="239" t="s">
        <v>3988</v>
      </c>
      <c r="B839" s="239">
        <f t="shared" si="98"/>
        <v>260</v>
      </c>
      <c r="C839" s="239">
        <f t="shared" si="99"/>
        <v>260</v>
      </c>
      <c r="D839" s="239">
        <f t="shared" si="100"/>
        <v>12</v>
      </c>
      <c r="E839" s="149" t="s">
        <v>1243</v>
      </c>
      <c r="F839" s="150">
        <v>90</v>
      </c>
      <c r="G839" s="150">
        <v>1.04</v>
      </c>
      <c r="H839" s="150">
        <v>0.252</v>
      </c>
      <c r="I839" s="151">
        <f t="shared" si="101"/>
        <v>15.120000000000001</v>
      </c>
      <c r="J839">
        <f t="shared" si="102"/>
        <v>10.08</v>
      </c>
      <c r="K839">
        <f t="shared" si="103"/>
        <v>7.5600000000000005</v>
      </c>
      <c r="L839">
        <f t="shared" si="104"/>
        <v>11.34</v>
      </c>
      <c r="M839" s="150"/>
      <c r="U839" s="239"/>
    </row>
    <row r="840" spans="1:21">
      <c r="A840" s="239" t="s">
        <v>3988</v>
      </c>
      <c r="B840" s="239">
        <f t="shared" si="98"/>
        <v>260</v>
      </c>
      <c r="C840" s="239">
        <f t="shared" si="99"/>
        <v>260</v>
      </c>
      <c r="D840" s="239">
        <f t="shared" si="100"/>
        <v>12.5</v>
      </c>
      <c r="E840" s="149" t="s">
        <v>1244</v>
      </c>
      <c r="F840" s="150">
        <v>94</v>
      </c>
      <c r="G840" s="150">
        <v>1.04</v>
      </c>
      <c r="H840" s="150">
        <v>0.26400000000000001</v>
      </c>
      <c r="I840" s="151">
        <f t="shared" si="101"/>
        <v>15.84</v>
      </c>
      <c r="J840">
        <f t="shared" si="102"/>
        <v>10.559999999999999</v>
      </c>
      <c r="K840">
        <f t="shared" si="103"/>
        <v>7.92</v>
      </c>
      <c r="L840">
        <f t="shared" si="104"/>
        <v>11.879999999999999</v>
      </c>
      <c r="M840" s="150"/>
      <c r="U840" s="239"/>
    </row>
    <row r="841" spans="1:21">
      <c r="A841" s="239" t="s">
        <v>3988</v>
      </c>
      <c r="B841" s="239">
        <f t="shared" si="98"/>
        <v>260</v>
      </c>
      <c r="C841" s="239">
        <f t="shared" si="99"/>
        <v>260</v>
      </c>
      <c r="D841" s="239">
        <f t="shared" si="100"/>
        <v>14.2</v>
      </c>
      <c r="E841" s="149" t="s">
        <v>1245</v>
      </c>
      <c r="F841" s="150">
        <v>106</v>
      </c>
      <c r="G841" s="150">
        <v>1.04</v>
      </c>
      <c r="H841" s="150">
        <v>0.29599999999999999</v>
      </c>
      <c r="I841" s="151">
        <f t="shared" si="101"/>
        <v>17.759999999999998</v>
      </c>
      <c r="J841">
        <f t="shared" si="102"/>
        <v>11.839999999999998</v>
      </c>
      <c r="K841">
        <f t="shared" si="103"/>
        <v>8.879999999999999</v>
      </c>
      <c r="L841">
        <f t="shared" si="104"/>
        <v>13.319999999999999</v>
      </c>
      <c r="M841" s="150"/>
      <c r="U841" s="239"/>
    </row>
    <row r="842" spans="1:21">
      <c r="A842" s="239" t="s">
        <v>3988</v>
      </c>
      <c r="B842" s="239">
        <f t="shared" si="98"/>
        <v>260</v>
      </c>
      <c r="C842" s="239">
        <f t="shared" si="99"/>
        <v>260</v>
      </c>
      <c r="D842" s="239">
        <f t="shared" si="100"/>
        <v>16</v>
      </c>
      <c r="E842" s="149" t="s">
        <v>1246</v>
      </c>
      <c r="F842" s="150">
        <v>117</v>
      </c>
      <c r="G842" s="150">
        <v>1.04</v>
      </c>
      <c r="H842" s="150">
        <v>0.32799999999999996</v>
      </c>
      <c r="I842" s="151">
        <f t="shared" si="101"/>
        <v>19.679999999999996</v>
      </c>
      <c r="J842">
        <f t="shared" si="102"/>
        <v>13.119999999999997</v>
      </c>
      <c r="K842">
        <f t="shared" si="103"/>
        <v>9.8399999999999981</v>
      </c>
      <c r="L842">
        <f t="shared" si="104"/>
        <v>14.759999999999998</v>
      </c>
      <c r="M842" s="150"/>
      <c r="U842" s="239"/>
    </row>
    <row r="843" spans="1:21">
      <c r="A843" s="239" t="s">
        <v>3988</v>
      </c>
      <c r="B843" s="239">
        <f t="shared" si="98"/>
        <v>260</v>
      </c>
      <c r="C843" s="239">
        <f t="shared" si="99"/>
        <v>260</v>
      </c>
      <c r="D843" s="239">
        <f t="shared" si="100"/>
        <v>17.5</v>
      </c>
      <c r="E843" s="149" t="s">
        <v>1247</v>
      </c>
      <c r="F843" s="150">
        <v>127</v>
      </c>
      <c r="G843" s="150">
        <v>1.04</v>
      </c>
      <c r="H843" s="150">
        <v>0.35599999999999998</v>
      </c>
      <c r="I843" s="151">
        <f t="shared" si="101"/>
        <v>21.36</v>
      </c>
      <c r="J843">
        <f t="shared" si="102"/>
        <v>14.239999999999998</v>
      </c>
      <c r="K843">
        <f t="shared" si="103"/>
        <v>10.68</v>
      </c>
      <c r="L843">
        <f t="shared" si="104"/>
        <v>16.02</v>
      </c>
      <c r="M843" s="150"/>
      <c r="U843" s="239"/>
    </row>
    <row r="844" spans="1:21">
      <c r="A844" s="239" t="s">
        <v>3988</v>
      </c>
      <c r="B844" s="239">
        <f t="shared" si="98"/>
        <v>300</v>
      </c>
      <c r="C844" s="239">
        <f t="shared" si="99"/>
        <v>300</v>
      </c>
      <c r="D844" s="239">
        <f t="shared" si="100"/>
        <v>8</v>
      </c>
      <c r="E844" s="149" t="s">
        <v>1286</v>
      </c>
      <c r="F844" s="150">
        <v>71.8</v>
      </c>
      <c r="G844" s="150">
        <v>1.2</v>
      </c>
      <c r="H844" s="150">
        <v>0.2</v>
      </c>
      <c r="I844" s="151">
        <f t="shared" si="101"/>
        <v>12</v>
      </c>
      <c r="J844">
        <f t="shared" si="102"/>
        <v>8</v>
      </c>
      <c r="K844">
        <f t="shared" si="103"/>
        <v>6</v>
      </c>
      <c r="L844">
        <f t="shared" si="104"/>
        <v>9</v>
      </c>
      <c r="M844" s="150"/>
      <c r="U844" s="239"/>
    </row>
    <row r="845" spans="1:21">
      <c r="A845" s="239" t="s">
        <v>3988</v>
      </c>
      <c r="B845" s="239">
        <f t="shared" si="98"/>
        <v>300</v>
      </c>
      <c r="C845" s="239">
        <f t="shared" si="99"/>
        <v>300</v>
      </c>
      <c r="D845" s="239">
        <f t="shared" si="100"/>
        <v>10</v>
      </c>
      <c r="E845" s="149" t="s">
        <v>1284</v>
      </c>
      <c r="F845" s="150">
        <v>88.6</v>
      </c>
      <c r="G845" s="150">
        <v>1.2</v>
      </c>
      <c r="H845" s="150">
        <v>0.248</v>
      </c>
      <c r="I845" s="151">
        <f t="shared" si="101"/>
        <v>14.879999999999999</v>
      </c>
      <c r="J845">
        <f t="shared" si="102"/>
        <v>9.9199999999999982</v>
      </c>
      <c r="K845">
        <f t="shared" si="103"/>
        <v>7.4399999999999995</v>
      </c>
      <c r="L845">
        <f t="shared" si="104"/>
        <v>11.16</v>
      </c>
      <c r="M845" s="150"/>
      <c r="U845" s="239"/>
    </row>
    <row r="846" spans="1:21">
      <c r="A846" s="239" t="s">
        <v>3988</v>
      </c>
      <c r="B846" s="239">
        <f t="shared" si="98"/>
        <v>300</v>
      </c>
      <c r="C846" s="239">
        <f t="shared" si="99"/>
        <v>300</v>
      </c>
      <c r="D846" s="239">
        <f t="shared" si="100"/>
        <v>12</v>
      </c>
      <c r="E846" s="149" t="s">
        <v>1285</v>
      </c>
      <c r="F846" s="150">
        <v>105</v>
      </c>
      <c r="G846" s="150">
        <v>1.2</v>
      </c>
      <c r="H846" s="150">
        <v>0.29599999999999999</v>
      </c>
      <c r="I846" s="151">
        <f t="shared" si="101"/>
        <v>17.759999999999998</v>
      </c>
      <c r="J846">
        <f t="shared" si="102"/>
        <v>11.839999999999998</v>
      </c>
      <c r="K846">
        <f t="shared" si="103"/>
        <v>8.879999999999999</v>
      </c>
      <c r="L846">
        <f t="shared" si="104"/>
        <v>13.319999999999999</v>
      </c>
      <c r="M846" s="150"/>
      <c r="U846" s="239"/>
    </row>
    <row r="847" spans="1:21">
      <c r="A847" s="239" t="s">
        <v>3988</v>
      </c>
      <c r="B847" s="239">
        <f t="shared" si="98"/>
        <v>400</v>
      </c>
      <c r="C847" s="239">
        <f t="shared" si="99"/>
        <v>400</v>
      </c>
      <c r="D847" s="239">
        <f t="shared" si="100"/>
        <v>8</v>
      </c>
      <c r="E847" s="149" t="s">
        <v>1354</v>
      </c>
      <c r="F847" s="150">
        <v>96.9</v>
      </c>
      <c r="G847" s="150">
        <v>1.6</v>
      </c>
      <c r="H847" s="150">
        <v>0.27200000000000002</v>
      </c>
      <c r="I847" s="151">
        <f t="shared" si="101"/>
        <v>16.32</v>
      </c>
      <c r="J847">
        <f t="shared" si="102"/>
        <v>10.879999999999999</v>
      </c>
      <c r="K847">
        <f t="shared" si="103"/>
        <v>8.16</v>
      </c>
      <c r="L847">
        <f t="shared" si="104"/>
        <v>12.24</v>
      </c>
      <c r="M847" s="150"/>
      <c r="U847" s="239"/>
    </row>
    <row r="848" spans="1:21">
      <c r="A848" s="239" t="s">
        <v>3988</v>
      </c>
      <c r="B848" s="239">
        <f t="shared" si="98"/>
        <v>400</v>
      </c>
      <c r="C848" s="239">
        <f t="shared" si="99"/>
        <v>400</v>
      </c>
      <c r="D848" s="239">
        <f t="shared" si="100"/>
        <v>10</v>
      </c>
      <c r="E848" s="149" t="s">
        <v>1352</v>
      </c>
      <c r="F848" s="150">
        <v>120</v>
      </c>
      <c r="G848" s="150">
        <v>1.6</v>
      </c>
      <c r="H848" s="150">
        <v>0.33599999999999997</v>
      </c>
      <c r="I848" s="151">
        <f t="shared" si="101"/>
        <v>20.159999999999997</v>
      </c>
      <c r="J848">
        <f t="shared" si="102"/>
        <v>13.439999999999998</v>
      </c>
      <c r="K848">
        <f t="shared" si="103"/>
        <v>10.079999999999998</v>
      </c>
      <c r="L848">
        <f t="shared" si="104"/>
        <v>15.119999999999997</v>
      </c>
      <c r="M848" s="150"/>
      <c r="U848" s="239"/>
    </row>
    <row r="849" spans="1:21">
      <c r="A849" s="239" t="s">
        <v>3988</v>
      </c>
      <c r="B849" s="239">
        <f t="shared" si="98"/>
        <v>400</v>
      </c>
      <c r="C849" s="239">
        <f t="shared" si="99"/>
        <v>400</v>
      </c>
      <c r="D849" s="239">
        <f t="shared" si="100"/>
        <v>12</v>
      </c>
      <c r="E849" s="149" t="s">
        <v>1353</v>
      </c>
      <c r="F849" s="150">
        <v>143</v>
      </c>
      <c r="G849" s="150">
        <v>1.6</v>
      </c>
      <c r="H849" s="150">
        <v>0.4</v>
      </c>
      <c r="I849" s="151">
        <f t="shared" si="101"/>
        <v>24</v>
      </c>
      <c r="J849">
        <f t="shared" si="102"/>
        <v>16</v>
      </c>
      <c r="K849">
        <f t="shared" si="103"/>
        <v>12</v>
      </c>
      <c r="L849">
        <f t="shared" si="104"/>
        <v>18</v>
      </c>
      <c r="M849" s="150"/>
      <c r="U849" s="239"/>
    </row>
    <row r="850" spans="1:21">
      <c r="A850" s="239" t="s">
        <v>3989</v>
      </c>
      <c r="B850" s="239">
        <f t="shared" si="98"/>
        <v>20</v>
      </c>
      <c r="C850" s="239">
        <f t="shared" si="99"/>
        <v>10</v>
      </c>
      <c r="D850" s="239">
        <f t="shared" si="100"/>
        <v>1</v>
      </c>
      <c r="E850" s="149" t="s">
        <v>1104</v>
      </c>
      <c r="F850" s="150">
        <v>0.43</v>
      </c>
      <c r="G850" s="150">
        <v>0.06</v>
      </c>
      <c r="H850" s="150">
        <v>0.01</v>
      </c>
      <c r="I850" s="151">
        <f t="shared" si="101"/>
        <v>0.6</v>
      </c>
      <c r="J850">
        <f t="shared" si="102"/>
        <v>0.39999999999999997</v>
      </c>
      <c r="K850">
        <f t="shared" si="103"/>
        <v>0.3</v>
      </c>
      <c r="L850">
        <f t="shared" si="104"/>
        <v>0.44999999999999996</v>
      </c>
      <c r="M850" s="150"/>
      <c r="U850" s="239"/>
    </row>
    <row r="851" spans="1:21">
      <c r="A851" s="239" t="s">
        <v>3989</v>
      </c>
      <c r="B851" s="239">
        <f t="shared" si="98"/>
        <v>20</v>
      </c>
      <c r="C851" s="239">
        <f t="shared" si="99"/>
        <v>10</v>
      </c>
      <c r="D851" s="239">
        <f t="shared" si="100"/>
        <v>1.25</v>
      </c>
      <c r="E851" s="149" t="s">
        <v>1105</v>
      </c>
      <c r="F851" s="150">
        <v>0.53</v>
      </c>
      <c r="G851" s="150">
        <v>0.06</v>
      </c>
      <c r="H851" s="150">
        <v>0.01</v>
      </c>
      <c r="I851" s="151">
        <f t="shared" si="101"/>
        <v>0.6</v>
      </c>
      <c r="J851">
        <f t="shared" si="102"/>
        <v>0.39999999999999997</v>
      </c>
      <c r="K851">
        <f t="shared" si="103"/>
        <v>0.3</v>
      </c>
      <c r="L851">
        <f t="shared" si="104"/>
        <v>0.44999999999999996</v>
      </c>
      <c r="M851" s="150"/>
      <c r="U851" s="239"/>
    </row>
    <row r="852" spans="1:21">
      <c r="A852" s="239" t="s">
        <v>3989</v>
      </c>
      <c r="B852" s="239">
        <f t="shared" si="98"/>
        <v>20</v>
      </c>
      <c r="C852" s="239">
        <f t="shared" si="99"/>
        <v>10</v>
      </c>
      <c r="D852" s="239">
        <f t="shared" si="100"/>
        <v>1.5</v>
      </c>
      <c r="E852" s="149" t="s">
        <v>1106</v>
      </c>
      <c r="F852" s="150">
        <v>0.63</v>
      </c>
      <c r="G852" s="150">
        <v>0.06</v>
      </c>
      <c r="H852" s="150">
        <v>0.01</v>
      </c>
      <c r="I852" s="151">
        <f t="shared" si="101"/>
        <v>0.6</v>
      </c>
      <c r="J852">
        <f t="shared" si="102"/>
        <v>0.39999999999999997</v>
      </c>
      <c r="K852">
        <f t="shared" si="103"/>
        <v>0.3</v>
      </c>
      <c r="L852">
        <f t="shared" si="104"/>
        <v>0.44999999999999996</v>
      </c>
      <c r="M852" s="150"/>
      <c r="U852" s="239"/>
    </row>
    <row r="853" spans="1:21">
      <c r="A853" s="239" t="s">
        <v>3989</v>
      </c>
      <c r="B853" s="239">
        <f t="shared" si="98"/>
        <v>20</v>
      </c>
      <c r="C853" s="239">
        <f t="shared" si="99"/>
        <v>15</v>
      </c>
      <c r="D853" s="239">
        <f t="shared" si="100"/>
        <v>1</v>
      </c>
      <c r="E853" s="149" t="s">
        <v>1107</v>
      </c>
      <c r="F853" s="150">
        <v>0.51</v>
      </c>
      <c r="G853" s="150">
        <v>7.0000000000000007E-2</v>
      </c>
      <c r="H853" s="150">
        <v>0.01</v>
      </c>
      <c r="I853" s="151">
        <f t="shared" si="101"/>
        <v>0.6</v>
      </c>
      <c r="J853">
        <f t="shared" si="102"/>
        <v>0.39999999999999997</v>
      </c>
      <c r="K853">
        <f t="shared" si="103"/>
        <v>0.3</v>
      </c>
      <c r="L853">
        <f t="shared" si="104"/>
        <v>0.44999999999999996</v>
      </c>
      <c r="M853" s="150"/>
      <c r="U853" s="239"/>
    </row>
    <row r="854" spans="1:21">
      <c r="A854" s="239" t="s">
        <v>3989</v>
      </c>
      <c r="B854" s="239">
        <f t="shared" si="98"/>
        <v>20</v>
      </c>
      <c r="C854" s="239">
        <f t="shared" si="99"/>
        <v>15</v>
      </c>
      <c r="D854" s="239">
        <f t="shared" si="100"/>
        <v>1.5</v>
      </c>
      <c r="E854" s="149" t="s">
        <v>1108</v>
      </c>
      <c r="F854" s="150">
        <v>0.75</v>
      </c>
      <c r="G854" s="150">
        <v>7.0000000000000007E-2</v>
      </c>
      <c r="H854" s="150">
        <v>0.01</v>
      </c>
      <c r="I854" s="151">
        <f t="shared" si="101"/>
        <v>0.6</v>
      </c>
      <c r="J854">
        <f t="shared" si="102"/>
        <v>0.39999999999999997</v>
      </c>
      <c r="K854">
        <f t="shared" si="103"/>
        <v>0.3</v>
      </c>
      <c r="L854">
        <f t="shared" si="104"/>
        <v>0.44999999999999996</v>
      </c>
      <c r="M854" s="150"/>
      <c r="U854" s="239"/>
    </row>
    <row r="855" spans="1:21">
      <c r="A855" s="239" t="s">
        <v>3989</v>
      </c>
      <c r="B855" s="239">
        <f t="shared" si="98"/>
        <v>20</v>
      </c>
      <c r="C855" s="239">
        <f t="shared" si="99"/>
        <v>15</v>
      </c>
      <c r="D855" s="239">
        <f t="shared" si="100"/>
        <v>2</v>
      </c>
      <c r="E855" s="149" t="s">
        <v>1109</v>
      </c>
      <c r="F855" s="150">
        <v>0.96</v>
      </c>
      <c r="G855" s="150">
        <v>7.0000000000000007E-2</v>
      </c>
      <c r="H855" s="150">
        <v>0.01</v>
      </c>
      <c r="I855" s="151">
        <f t="shared" si="101"/>
        <v>0.6</v>
      </c>
      <c r="J855">
        <f t="shared" si="102"/>
        <v>0.39999999999999997</v>
      </c>
      <c r="K855">
        <f t="shared" si="103"/>
        <v>0.3</v>
      </c>
      <c r="L855">
        <f t="shared" si="104"/>
        <v>0.44999999999999996</v>
      </c>
      <c r="M855" s="150"/>
      <c r="U855" s="239"/>
    </row>
    <row r="856" spans="1:21">
      <c r="A856" s="239" t="s">
        <v>3989</v>
      </c>
      <c r="B856" s="239">
        <f t="shared" si="98"/>
        <v>25</v>
      </c>
      <c r="C856" s="239">
        <f t="shared" si="99"/>
        <v>10</v>
      </c>
      <c r="D856" s="239">
        <f t="shared" si="100"/>
        <v>1.5</v>
      </c>
      <c r="E856" s="149" t="s">
        <v>1185</v>
      </c>
      <c r="F856" s="150">
        <v>0.75</v>
      </c>
      <c r="G856" s="150">
        <v>7.0000000000000007E-2</v>
      </c>
      <c r="H856" s="150">
        <v>0.01</v>
      </c>
      <c r="I856" s="151">
        <f t="shared" si="101"/>
        <v>0.6</v>
      </c>
      <c r="J856">
        <f t="shared" si="102"/>
        <v>0.39999999999999997</v>
      </c>
      <c r="K856">
        <f t="shared" si="103"/>
        <v>0.3</v>
      </c>
      <c r="L856">
        <f t="shared" si="104"/>
        <v>0.44999999999999996</v>
      </c>
      <c r="M856" s="150"/>
      <c r="U856" s="239"/>
    </row>
    <row r="857" spans="1:21">
      <c r="A857" s="239" t="s">
        <v>3989</v>
      </c>
      <c r="B857" s="239">
        <f t="shared" si="98"/>
        <v>25</v>
      </c>
      <c r="C857" s="239">
        <f t="shared" si="99"/>
        <v>15</v>
      </c>
      <c r="D857" s="239">
        <f t="shared" si="100"/>
        <v>1.5</v>
      </c>
      <c r="E857" s="149" t="s">
        <v>1186</v>
      </c>
      <c r="F857" s="150">
        <v>0.86</v>
      </c>
      <c r="G857" s="150">
        <v>0.08</v>
      </c>
      <c r="H857" s="150">
        <v>0.01</v>
      </c>
      <c r="I857" s="151">
        <f t="shared" si="101"/>
        <v>0.6</v>
      </c>
      <c r="J857">
        <f t="shared" si="102"/>
        <v>0.39999999999999997</v>
      </c>
      <c r="K857">
        <f t="shared" si="103"/>
        <v>0.3</v>
      </c>
      <c r="L857">
        <f t="shared" si="104"/>
        <v>0.44999999999999996</v>
      </c>
      <c r="M857" s="150"/>
      <c r="U857" s="239"/>
    </row>
    <row r="858" spans="1:21">
      <c r="A858" s="239" t="s">
        <v>3989</v>
      </c>
      <c r="B858" s="239">
        <f t="shared" si="98"/>
        <v>25</v>
      </c>
      <c r="C858" s="239">
        <f t="shared" si="99"/>
        <v>15</v>
      </c>
      <c r="D858" s="239">
        <f t="shared" si="100"/>
        <v>2</v>
      </c>
      <c r="E858" s="149" t="s">
        <v>1187</v>
      </c>
      <c r="F858" s="150">
        <v>1.1200000000000001</v>
      </c>
      <c r="G858" s="150">
        <v>0.08</v>
      </c>
      <c r="H858" s="150">
        <v>0.01</v>
      </c>
      <c r="I858" s="151">
        <f t="shared" si="101"/>
        <v>0.6</v>
      </c>
      <c r="J858">
        <f t="shared" si="102"/>
        <v>0.39999999999999997</v>
      </c>
      <c r="K858">
        <f t="shared" si="103"/>
        <v>0.3</v>
      </c>
      <c r="L858">
        <f t="shared" si="104"/>
        <v>0.44999999999999996</v>
      </c>
      <c r="M858" s="150"/>
      <c r="U858" s="239"/>
    </row>
    <row r="859" spans="1:21">
      <c r="A859" s="239" t="s">
        <v>3989</v>
      </c>
      <c r="B859" s="239">
        <f t="shared" si="98"/>
        <v>25</v>
      </c>
      <c r="C859" s="239">
        <f t="shared" si="99"/>
        <v>20</v>
      </c>
      <c r="D859" s="239">
        <f t="shared" si="100"/>
        <v>1.5</v>
      </c>
      <c r="E859" s="149" t="s">
        <v>1188</v>
      </c>
      <c r="F859" s="150">
        <v>0.98</v>
      </c>
      <c r="G859" s="150">
        <v>0.09</v>
      </c>
      <c r="H859" s="150">
        <v>0.01</v>
      </c>
      <c r="I859" s="151">
        <f t="shared" si="101"/>
        <v>0.6</v>
      </c>
      <c r="J859">
        <f t="shared" si="102"/>
        <v>0.39999999999999997</v>
      </c>
      <c r="K859">
        <f t="shared" si="103"/>
        <v>0.3</v>
      </c>
      <c r="L859">
        <f t="shared" si="104"/>
        <v>0.44999999999999996</v>
      </c>
      <c r="M859" s="150"/>
      <c r="U859" s="239"/>
    </row>
    <row r="860" spans="1:21">
      <c r="A860" s="239" t="s">
        <v>3989</v>
      </c>
      <c r="B860" s="239">
        <f t="shared" si="98"/>
        <v>25</v>
      </c>
      <c r="C860" s="239">
        <f t="shared" si="99"/>
        <v>20</v>
      </c>
      <c r="D860" s="239">
        <f t="shared" si="100"/>
        <v>2</v>
      </c>
      <c r="E860" s="149" t="s">
        <v>1189</v>
      </c>
      <c r="F860" s="150">
        <v>1.28</v>
      </c>
      <c r="G860" s="150">
        <v>0.09</v>
      </c>
      <c r="H860" s="150">
        <v>0.01</v>
      </c>
      <c r="I860" s="151">
        <f t="shared" si="101"/>
        <v>0.6</v>
      </c>
      <c r="J860">
        <f t="shared" si="102"/>
        <v>0.39999999999999997</v>
      </c>
      <c r="K860">
        <f t="shared" si="103"/>
        <v>0.3</v>
      </c>
      <c r="L860">
        <f t="shared" si="104"/>
        <v>0.44999999999999996</v>
      </c>
      <c r="M860" s="150"/>
      <c r="U860" s="239"/>
    </row>
    <row r="861" spans="1:21">
      <c r="A861" s="239" t="s">
        <v>3989</v>
      </c>
      <c r="B861" s="239">
        <f t="shared" si="98"/>
        <v>30</v>
      </c>
      <c r="C861" s="239">
        <f t="shared" si="99"/>
        <v>10</v>
      </c>
      <c r="D861" s="239">
        <f t="shared" si="100"/>
        <v>1.5</v>
      </c>
      <c r="E861" s="149" t="s">
        <v>1257</v>
      </c>
      <c r="F861" s="150">
        <v>0.86</v>
      </c>
      <c r="G861" s="150">
        <v>0.08</v>
      </c>
      <c r="H861" s="150">
        <v>0.01</v>
      </c>
      <c r="I861" s="151">
        <f t="shared" si="101"/>
        <v>0.6</v>
      </c>
      <c r="J861">
        <f t="shared" si="102"/>
        <v>0.39999999999999997</v>
      </c>
      <c r="K861">
        <f t="shared" si="103"/>
        <v>0.3</v>
      </c>
      <c r="L861">
        <f t="shared" si="104"/>
        <v>0.44999999999999996</v>
      </c>
      <c r="M861" s="150"/>
      <c r="U861" s="239"/>
    </row>
    <row r="862" spans="1:21">
      <c r="A862" s="239" t="s">
        <v>3989</v>
      </c>
      <c r="B862" s="239">
        <f t="shared" si="98"/>
        <v>30</v>
      </c>
      <c r="C862" s="239">
        <f t="shared" si="99"/>
        <v>10</v>
      </c>
      <c r="D862" s="239">
        <f t="shared" si="100"/>
        <v>2</v>
      </c>
      <c r="E862" s="149" t="s">
        <v>1258</v>
      </c>
      <c r="F862" s="150">
        <v>1.1200000000000001</v>
      </c>
      <c r="G862" s="150">
        <v>0.08</v>
      </c>
      <c r="H862" s="150">
        <v>0.01</v>
      </c>
      <c r="I862" s="151">
        <f t="shared" si="101"/>
        <v>0.6</v>
      </c>
      <c r="J862">
        <f t="shared" si="102"/>
        <v>0.39999999999999997</v>
      </c>
      <c r="K862">
        <f t="shared" si="103"/>
        <v>0.3</v>
      </c>
      <c r="L862">
        <f t="shared" si="104"/>
        <v>0.44999999999999996</v>
      </c>
      <c r="M862" s="150"/>
      <c r="U862" s="239"/>
    </row>
    <row r="863" spans="1:21">
      <c r="A863" s="239" t="s">
        <v>3989</v>
      </c>
      <c r="B863" s="239">
        <f t="shared" si="98"/>
        <v>30</v>
      </c>
      <c r="C863" s="239">
        <f t="shared" si="99"/>
        <v>15</v>
      </c>
      <c r="D863" s="239">
        <f t="shared" si="100"/>
        <v>1.5</v>
      </c>
      <c r="E863" s="149" t="s">
        <v>1259</v>
      </c>
      <c r="F863" s="150">
        <v>0.98</v>
      </c>
      <c r="G863" s="150">
        <v>0.09</v>
      </c>
      <c r="H863" s="150">
        <v>0.01</v>
      </c>
      <c r="I863" s="151">
        <f t="shared" si="101"/>
        <v>0.6</v>
      </c>
      <c r="J863">
        <f t="shared" si="102"/>
        <v>0.39999999999999997</v>
      </c>
      <c r="K863">
        <f t="shared" si="103"/>
        <v>0.3</v>
      </c>
      <c r="L863">
        <f t="shared" si="104"/>
        <v>0.44999999999999996</v>
      </c>
      <c r="M863" s="150"/>
      <c r="U863" s="239"/>
    </row>
    <row r="864" spans="1:21">
      <c r="A864" t="s">
        <v>3989</v>
      </c>
      <c r="B864" s="239">
        <f t="shared" si="98"/>
        <v>30</v>
      </c>
      <c r="C864" s="239">
        <f t="shared" si="99"/>
        <v>15</v>
      </c>
      <c r="D864" s="239">
        <f t="shared" si="100"/>
        <v>2</v>
      </c>
      <c r="E864" s="149" t="s">
        <v>1260</v>
      </c>
      <c r="F864" s="150">
        <v>1.28</v>
      </c>
      <c r="G864" s="150">
        <v>0.09</v>
      </c>
      <c r="H864" s="150">
        <v>0.01</v>
      </c>
      <c r="I864" s="151">
        <f t="shared" si="101"/>
        <v>0.6</v>
      </c>
      <c r="J864">
        <f t="shared" si="102"/>
        <v>0.39999999999999997</v>
      </c>
      <c r="K864">
        <f t="shared" si="103"/>
        <v>0.3</v>
      </c>
      <c r="L864">
        <f t="shared" si="104"/>
        <v>0.44999999999999996</v>
      </c>
      <c r="M864" s="150"/>
      <c r="U864" s="239"/>
    </row>
    <row r="865" spans="1:21">
      <c r="A865" t="s">
        <v>3989</v>
      </c>
      <c r="B865" s="239">
        <f t="shared" si="98"/>
        <v>30</v>
      </c>
      <c r="C865" s="239">
        <f t="shared" si="99"/>
        <v>20</v>
      </c>
      <c r="D865" s="239">
        <f t="shared" si="100"/>
        <v>1</v>
      </c>
      <c r="E865" s="149" t="s">
        <v>1261</v>
      </c>
      <c r="F865" s="150">
        <v>0.75</v>
      </c>
      <c r="G865" s="150">
        <v>0.1</v>
      </c>
      <c r="H865" s="150">
        <v>0.01</v>
      </c>
      <c r="I865" s="151">
        <f t="shared" si="101"/>
        <v>0.6</v>
      </c>
      <c r="J865">
        <f t="shared" si="102"/>
        <v>0.39999999999999997</v>
      </c>
      <c r="K865">
        <f t="shared" si="103"/>
        <v>0.3</v>
      </c>
      <c r="L865">
        <f t="shared" si="104"/>
        <v>0.44999999999999996</v>
      </c>
      <c r="M865" s="150"/>
      <c r="U865" s="239"/>
    </row>
    <row r="866" spans="1:21">
      <c r="A866" t="s">
        <v>3989</v>
      </c>
      <c r="B866" s="239">
        <f t="shared" si="98"/>
        <v>30</v>
      </c>
      <c r="C866" s="239">
        <f t="shared" si="99"/>
        <v>20</v>
      </c>
      <c r="D866" s="239">
        <f t="shared" si="100"/>
        <v>1.25</v>
      </c>
      <c r="E866" s="149" t="s">
        <v>1262</v>
      </c>
      <c r="F866" s="150">
        <v>0.93</v>
      </c>
      <c r="G866" s="150">
        <v>0.1</v>
      </c>
      <c r="H866" s="150">
        <v>0.01</v>
      </c>
      <c r="I866" s="151">
        <f t="shared" si="101"/>
        <v>0.6</v>
      </c>
      <c r="J866">
        <f t="shared" si="102"/>
        <v>0.39999999999999997</v>
      </c>
      <c r="K866">
        <f t="shared" si="103"/>
        <v>0.3</v>
      </c>
      <c r="L866">
        <f t="shared" si="104"/>
        <v>0.44999999999999996</v>
      </c>
      <c r="M866" s="150"/>
      <c r="U866" s="239"/>
    </row>
    <row r="867" spans="1:21">
      <c r="A867" s="239" t="s">
        <v>3989</v>
      </c>
      <c r="B867" s="239">
        <f t="shared" si="98"/>
        <v>30</v>
      </c>
      <c r="C867" s="239">
        <f t="shared" si="99"/>
        <v>20</v>
      </c>
      <c r="D867" s="239">
        <f t="shared" si="100"/>
        <v>1.5</v>
      </c>
      <c r="E867" s="149" t="s">
        <v>1263</v>
      </c>
      <c r="F867" s="150">
        <v>1.1000000000000001</v>
      </c>
      <c r="G867" s="150">
        <v>0.1</v>
      </c>
      <c r="H867" s="150">
        <v>0.01</v>
      </c>
      <c r="I867" s="151">
        <f t="shared" si="101"/>
        <v>0.6</v>
      </c>
      <c r="J867">
        <f t="shared" si="102"/>
        <v>0.39999999999999997</v>
      </c>
      <c r="K867">
        <f t="shared" si="103"/>
        <v>0.3</v>
      </c>
      <c r="L867">
        <f t="shared" si="104"/>
        <v>0.44999999999999996</v>
      </c>
      <c r="M867" s="150"/>
      <c r="U867" s="239"/>
    </row>
    <row r="868" spans="1:21">
      <c r="A868" s="239" t="s">
        <v>3989</v>
      </c>
      <c r="B868" s="239">
        <f t="shared" si="98"/>
        <v>30</v>
      </c>
      <c r="C868" s="239">
        <f t="shared" si="99"/>
        <v>20</v>
      </c>
      <c r="D868" s="239">
        <f t="shared" si="100"/>
        <v>2</v>
      </c>
      <c r="E868" s="149" t="s">
        <v>1264</v>
      </c>
      <c r="F868" s="150">
        <v>1.44</v>
      </c>
      <c r="G868" s="150">
        <v>0.1</v>
      </c>
      <c r="H868" s="150">
        <v>0.01</v>
      </c>
      <c r="I868" s="151">
        <f t="shared" si="101"/>
        <v>0.6</v>
      </c>
      <c r="J868">
        <f t="shared" si="102"/>
        <v>0.39999999999999997</v>
      </c>
      <c r="K868">
        <f t="shared" si="103"/>
        <v>0.3</v>
      </c>
      <c r="L868">
        <f t="shared" si="104"/>
        <v>0.44999999999999996</v>
      </c>
      <c r="M868" s="150"/>
      <c r="U868" s="239"/>
    </row>
    <row r="869" spans="1:21">
      <c r="A869" s="239" t="s">
        <v>3989</v>
      </c>
      <c r="B869" s="239">
        <f t="shared" si="98"/>
        <v>30</v>
      </c>
      <c r="C869" s="239">
        <f t="shared" si="99"/>
        <v>20</v>
      </c>
      <c r="D869" s="239">
        <f t="shared" si="100"/>
        <v>3</v>
      </c>
      <c r="E869" s="149" t="s">
        <v>1265</v>
      </c>
      <c r="F869" s="150">
        <v>1.92</v>
      </c>
      <c r="G869" s="150">
        <v>0.1</v>
      </c>
      <c r="H869" s="150">
        <v>0.01</v>
      </c>
      <c r="I869" s="151">
        <f t="shared" si="101"/>
        <v>0.6</v>
      </c>
      <c r="J869">
        <f t="shared" si="102"/>
        <v>0.39999999999999997</v>
      </c>
      <c r="K869">
        <f t="shared" si="103"/>
        <v>0.3</v>
      </c>
      <c r="L869">
        <f t="shared" si="104"/>
        <v>0.44999999999999996</v>
      </c>
      <c r="M869" s="150"/>
      <c r="U869" s="239"/>
    </row>
    <row r="870" spans="1:21">
      <c r="A870" s="239" t="s">
        <v>3989</v>
      </c>
      <c r="B870" s="239">
        <f t="shared" si="98"/>
        <v>31</v>
      </c>
      <c r="C870" s="239">
        <f t="shared" si="99"/>
        <v>16</v>
      </c>
      <c r="D870" s="239">
        <f t="shared" si="100"/>
        <v>1.25</v>
      </c>
      <c r="E870" s="149" t="s">
        <v>1290</v>
      </c>
      <c r="F870" s="150">
        <v>0.75</v>
      </c>
      <c r="G870" s="150">
        <v>9.4E-2</v>
      </c>
      <c r="H870" s="150">
        <v>0.01</v>
      </c>
      <c r="I870" s="151">
        <f t="shared" si="101"/>
        <v>0.6</v>
      </c>
      <c r="J870">
        <f t="shared" si="102"/>
        <v>0.39999999999999997</v>
      </c>
      <c r="K870">
        <f t="shared" si="103"/>
        <v>0.3</v>
      </c>
      <c r="L870">
        <f t="shared" si="104"/>
        <v>0.44999999999999996</v>
      </c>
      <c r="M870" s="150"/>
      <c r="U870" s="239"/>
    </row>
    <row r="871" spans="1:21">
      <c r="A871" s="239" t="s">
        <v>3989</v>
      </c>
      <c r="B871" s="239">
        <f t="shared" si="98"/>
        <v>31</v>
      </c>
      <c r="C871" s="239">
        <f t="shared" si="99"/>
        <v>16</v>
      </c>
      <c r="D871" s="239">
        <f t="shared" si="100"/>
        <v>1.5</v>
      </c>
      <c r="E871" s="149" t="s">
        <v>1291</v>
      </c>
      <c r="F871" s="150">
        <v>0.88</v>
      </c>
      <c r="G871" s="150">
        <v>9.4E-2</v>
      </c>
      <c r="H871" s="150">
        <v>0.01</v>
      </c>
      <c r="I871" s="151">
        <f t="shared" si="101"/>
        <v>0.6</v>
      </c>
      <c r="J871">
        <f t="shared" si="102"/>
        <v>0.39999999999999997</v>
      </c>
      <c r="K871">
        <f t="shared" si="103"/>
        <v>0.3</v>
      </c>
      <c r="L871">
        <f t="shared" si="104"/>
        <v>0.44999999999999996</v>
      </c>
      <c r="M871" s="150"/>
      <c r="U871" s="239"/>
    </row>
    <row r="872" spans="1:21">
      <c r="A872" s="239" t="s">
        <v>3989</v>
      </c>
      <c r="B872" s="239">
        <f t="shared" si="98"/>
        <v>32</v>
      </c>
      <c r="C872" s="239">
        <f t="shared" si="99"/>
        <v>32</v>
      </c>
      <c r="D872" s="239">
        <f t="shared" si="100"/>
        <v>1.5</v>
      </c>
      <c r="E872" s="149" t="s">
        <v>1292</v>
      </c>
      <c r="F872" s="150">
        <v>1.43</v>
      </c>
      <c r="G872" s="150">
        <v>0.128</v>
      </c>
      <c r="H872" s="150">
        <v>0.01</v>
      </c>
      <c r="I872" s="151">
        <f t="shared" si="101"/>
        <v>0.6</v>
      </c>
      <c r="J872">
        <f t="shared" si="102"/>
        <v>0.39999999999999997</v>
      </c>
      <c r="K872">
        <f t="shared" si="103"/>
        <v>0.3</v>
      </c>
      <c r="L872">
        <f t="shared" si="104"/>
        <v>0.44999999999999996</v>
      </c>
      <c r="M872" s="150"/>
      <c r="U872" s="239"/>
    </row>
    <row r="873" spans="1:21">
      <c r="A873" s="239" t="s">
        <v>3989</v>
      </c>
      <c r="B873" s="239">
        <f t="shared" si="98"/>
        <v>32</v>
      </c>
      <c r="C873" s="239">
        <f t="shared" si="99"/>
        <v>32</v>
      </c>
      <c r="D873" s="239">
        <f t="shared" si="100"/>
        <v>2</v>
      </c>
      <c r="E873" s="149" t="s">
        <v>1293</v>
      </c>
      <c r="F873" s="150">
        <v>1.88</v>
      </c>
      <c r="G873" s="150">
        <v>0.128</v>
      </c>
      <c r="H873" s="150">
        <v>0.01</v>
      </c>
      <c r="I873" s="151">
        <f t="shared" si="101"/>
        <v>0.6</v>
      </c>
      <c r="J873">
        <f t="shared" si="102"/>
        <v>0.39999999999999997</v>
      </c>
      <c r="K873">
        <f t="shared" si="103"/>
        <v>0.3</v>
      </c>
      <c r="L873">
        <f t="shared" si="104"/>
        <v>0.44999999999999996</v>
      </c>
      <c r="M873" s="150"/>
      <c r="U873" s="239"/>
    </row>
    <row r="874" spans="1:21">
      <c r="A874" s="239" t="s">
        <v>3989</v>
      </c>
      <c r="B874" s="239">
        <f t="shared" si="98"/>
        <v>32</v>
      </c>
      <c r="C874" s="239">
        <f t="shared" si="99"/>
        <v>32</v>
      </c>
      <c r="D874" s="239">
        <f t="shared" si="100"/>
        <v>4</v>
      </c>
      <c r="E874" s="149" t="s">
        <v>1294</v>
      </c>
      <c r="F874" s="150">
        <v>2</v>
      </c>
      <c r="G874" s="150">
        <v>0.128</v>
      </c>
      <c r="H874" s="150">
        <v>0.01</v>
      </c>
      <c r="I874" s="151">
        <f t="shared" si="101"/>
        <v>0.6</v>
      </c>
      <c r="J874">
        <f t="shared" si="102"/>
        <v>0.39999999999999997</v>
      </c>
      <c r="K874">
        <f t="shared" si="103"/>
        <v>0.3</v>
      </c>
      <c r="L874">
        <f t="shared" si="104"/>
        <v>0.44999999999999996</v>
      </c>
      <c r="M874" s="150"/>
      <c r="U874" s="239"/>
    </row>
    <row r="875" spans="1:21">
      <c r="A875" s="239" t="s">
        <v>3989</v>
      </c>
      <c r="B875" s="239">
        <f t="shared" si="98"/>
        <v>35</v>
      </c>
      <c r="C875" s="239">
        <f t="shared" si="99"/>
        <v>15</v>
      </c>
      <c r="D875" s="239">
        <f t="shared" si="100"/>
        <v>2</v>
      </c>
      <c r="E875" s="149" t="s">
        <v>1295</v>
      </c>
      <c r="F875" s="150">
        <v>1.44</v>
      </c>
      <c r="G875" s="150">
        <v>0.1</v>
      </c>
      <c r="H875" s="150">
        <v>0.01</v>
      </c>
      <c r="I875" s="151">
        <f t="shared" si="101"/>
        <v>0.6</v>
      </c>
      <c r="J875">
        <f t="shared" si="102"/>
        <v>0.39999999999999997</v>
      </c>
      <c r="K875">
        <f t="shared" si="103"/>
        <v>0.3</v>
      </c>
      <c r="L875">
        <f t="shared" si="104"/>
        <v>0.44999999999999996</v>
      </c>
      <c r="M875" s="150"/>
      <c r="U875" s="239"/>
    </row>
    <row r="876" spans="1:21">
      <c r="A876" s="239" t="s">
        <v>3989</v>
      </c>
      <c r="B876" s="239">
        <f t="shared" si="98"/>
        <v>35</v>
      </c>
      <c r="C876" s="239">
        <f t="shared" si="99"/>
        <v>20</v>
      </c>
      <c r="D876" s="239">
        <f t="shared" si="100"/>
        <v>1.5</v>
      </c>
      <c r="E876" s="149" t="s">
        <v>1296</v>
      </c>
      <c r="F876" s="150">
        <v>1.22</v>
      </c>
      <c r="G876" s="150">
        <v>0.11</v>
      </c>
      <c r="H876" s="150">
        <v>0.01</v>
      </c>
      <c r="I876" s="151">
        <f t="shared" si="101"/>
        <v>0.6</v>
      </c>
      <c r="J876">
        <f t="shared" si="102"/>
        <v>0.39999999999999997</v>
      </c>
      <c r="K876">
        <f t="shared" si="103"/>
        <v>0.3</v>
      </c>
      <c r="L876">
        <f t="shared" si="104"/>
        <v>0.44999999999999996</v>
      </c>
      <c r="M876" s="150"/>
      <c r="U876" s="239"/>
    </row>
    <row r="877" spans="1:21">
      <c r="A877" s="239" t="s">
        <v>3989</v>
      </c>
      <c r="B877" s="239">
        <f t="shared" si="98"/>
        <v>35</v>
      </c>
      <c r="C877" s="239">
        <f t="shared" si="99"/>
        <v>20</v>
      </c>
      <c r="D877" s="239">
        <f t="shared" si="100"/>
        <v>2</v>
      </c>
      <c r="E877" s="149" t="s">
        <v>1297</v>
      </c>
      <c r="F877" s="150">
        <v>1.59</v>
      </c>
      <c r="G877" s="150">
        <v>0.11</v>
      </c>
      <c r="H877" s="150">
        <v>0.01</v>
      </c>
      <c r="I877" s="151">
        <f t="shared" si="101"/>
        <v>0.6</v>
      </c>
      <c r="J877">
        <f t="shared" si="102"/>
        <v>0.39999999999999997</v>
      </c>
      <c r="K877">
        <f t="shared" si="103"/>
        <v>0.3</v>
      </c>
      <c r="L877">
        <f t="shared" si="104"/>
        <v>0.44999999999999996</v>
      </c>
      <c r="M877" s="150"/>
      <c r="U877" s="239"/>
    </row>
    <row r="878" spans="1:21">
      <c r="A878" s="239" t="s">
        <v>3989</v>
      </c>
      <c r="B878" s="239">
        <f t="shared" si="98"/>
        <v>35</v>
      </c>
      <c r="C878" s="239">
        <f t="shared" si="99"/>
        <v>25</v>
      </c>
      <c r="D878" s="239">
        <f t="shared" si="100"/>
        <v>1.5</v>
      </c>
      <c r="E878" s="149" t="s">
        <v>1298</v>
      </c>
      <c r="F878" s="150">
        <v>1.34</v>
      </c>
      <c r="G878" s="150">
        <v>0.12</v>
      </c>
      <c r="H878" s="150">
        <v>0.01</v>
      </c>
      <c r="I878" s="151">
        <f t="shared" si="101"/>
        <v>0.6</v>
      </c>
      <c r="J878">
        <f t="shared" si="102"/>
        <v>0.39999999999999997</v>
      </c>
      <c r="K878">
        <f t="shared" si="103"/>
        <v>0.3</v>
      </c>
      <c r="L878">
        <f t="shared" si="104"/>
        <v>0.44999999999999996</v>
      </c>
      <c r="M878" s="150"/>
      <c r="U878" s="239"/>
    </row>
    <row r="879" spans="1:21">
      <c r="A879" s="239" t="s">
        <v>3989</v>
      </c>
      <c r="B879" s="239">
        <f t="shared" si="98"/>
        <v>35</v>
      </c>
      <c r="C879" s="239">
        <f t="shared" si="99"/>
        <v>25</v>
      </c>
      <c r="D879" s="239">
        <f t="shared" si="100"/>
        <v>2</v>
      </c>
      <c r="E879" s="149" t="s">
        <v>1299</v>
      </c>
      <c r="F879" s="150">
        <v>1.75</v>
      </c>
      <c r="G879" s="150">
        <v>0.12</v>
      </c>
      <c r="H879" s="150">
        <v>0.01</v>
      </c>
      <c r="I879" s="151">
        <f t="shared" si="101"/>
        <v>0.6</v>
      </c>
      <c r="J879">
        <f t="shared" si="102"/>
        <v>0.39999999999999997</v>
      </c>
      <c r="K879">
        <f t="shared" si="103"/>
        <v>0.3</v>
      </c>
      <c r="L879">
        <f t="shared" si="104"/>
        <v>0.44999999999999996</v>
      </c>
      <c r="M879" s="150"/>
      <c r="U879" s="239"/>
    </row>
    <row r="880" spans="1:21">
      <c r="A880" t="s">
        <v>3989</v>
      </c>
      <c r="B880" s="239">
        <f t="shared" si="98"/>
        <v>38</v>
      </c>
      <c r="C880" s="239">
        <f t="shared" si="99"/>
        <v>20</v>
      </c>
      <c r="D880" s="239">
        <f t="shared" si="100"/>
        <v>1.25</v>
      </c>
      <c r="E880" s="149" t="s">
        <v>1313</v>
      </c>
      <c r="F880" s="150">
        <v>0.93</v>
      </c>
      <c r="G880" s="150">
        <v>0.11600000000000001</v>
      </c>
      <c r="H880" s="150">
        <v>0.01</v>
      </c>
      <c r="I880" s="151">
        <f t="shared" si="101"/>
        <v>0.6</v>
      </c>
      <c r="J880">
        <f t="shared" si="102"/>
        <v>0.39999999999999997</v>
      </c>
      <c r="K880">
        <f t="shared" si="103"/>
        <v>0.3</v>
      </c>
      <c r="L880">
        <f t="shared" si="104"/>
        <v>0.44999999999999996</v>
      </c>
      <c r="M880" s="150"/>
      <c r="U880" s="239"/>
    </row>
    <row r="881" spans="1:21">
      <c r="A881" s="239" t="s">
        <v>3989</v>
      </c>
      <c r="B881" s="239">
        <f t="shared" si="98"/>
        <v>38</v>
      </c>
      <c r="C881" s="239">
        <f t="shared" si="99"/>
        <v>20</v>
      </c>
      <c r="D881" s="239">
        <f t="shared" si="100"/>
        <v>1.5</v>
      </c>
      <c r="E881" s="149" t="s">
        <v>1314</v>
      </c>
      <c r="F881" s="150">
        <v>1.1100000000000001</v>
      </c>
      <c r="G881" s="150">
        <v>0.11600000000000001</v>
      </c>
      <c r="H881" s="150">
        <v>0.01</v>
      </c>
      <c r="I881" s="151">
        <f t="shared" si="101"/>
        <v>0.6</v>
      </c>
      <c r="J881">
        <f t="shared" si="102"/>
        <v>0.39999999999999997</v>
      </c>
      <c r="K881">
        <f t="shared" si="103"/>
        <v>0.3</v>
      </c>
      <c r="L881">
        <f t="shared" si="104"/>
        <v>0.44999999999999996</v>
      </c>
      <c r="M881" s="150"/>
      <c r="U881" s="239"/>
    </row>
    <row r="882" spans="1:21">
      <c r="A882" s="239" t="s">
        <v>3989</v>
      </c>
      <c r="B882" s="239">
        <f t="shared" si="98"/>
        <v>38</v>
      </c>
      <c r="C882" s="239">
        <f t="shared" si="99"/>
        <v>20</v>
      </c>
      <c r="D882" s="239">
        <f t="shared" si="100"/>
        <v>1.75</v>
      </c>
      <c r="E882" s="149" t="s">
        <v>1315</v>
      </c>
      <c r="F882" s="150">
        <v>1.28</v>
      </c>
      <c r="G882" s="150">
        <v>0.11600000000000001</v>
      </c>
      <c r="H882" s="150">
        <v>0.01</v>
      </c>
      <c r="I882" s="151">
        <f t="shared" si="101"/>
        <v>0.6</v>
      </c>
      <c r="J882">
        <f t="shared" si="102"/>
        <v>0.39999999999999997</v>
      </c>
      <c r="K882">
        <f t="shared" si="103"/>
        <v>0.3</v>
      </c>
      <c r="L882">
        <f t="shared" si="104"/>
        <v>0.44999999999999996</v>
      </c>
      <c r="M882" s="150"/>
      <c r="U882" s="239"/>
    </row>
    <row r="883" spans="1:21">
      <c r="A883" s="239" t="s">
        <v>3989</v>
      </c>
      <c r="B883" s="239">
        <f t="shared" si="98"/>
        <v>38</v>
      </c>
      <c r="C883" s="239">
        <f t="shared" si="99"/>
        <v>20</v>
      </c>
      <c r="D883" s="239">
        <f t="shared" si="100"/>
        <v>2</v>
      </c>
      <c r="E883" s="149" t="s">
        <v>1316</v>
      </c>
      <c r="F883" s="150">
        <v>1.45</v>
      </c>
      <c r="G883" s="150">
        <v>0.11600000000000001</v>
      </c>
      <c r="H883" s="150">
        <v>0.01</v>
      </c>
      <c r="I883" s="151">
        <f t="shared" si="101"/>
        <v>0.6</v>
      </c>
      <c r="J883">
        <f t="shared" si="102"/>
        <v>0.39999999999999997</v>
      </c>
      <c r="K883">
        <f t="shared" si="103"/>
        <v>0.3</v>
      </c>
      <c r="L883">
        <f t="shared" si="104"/>
        <v>0.44999999999999996</v>
      </c>
      <c r="M883" s="150"/>
      <c r="U883" s="239"/>
    </row>
    <row r="884" spans="1:21">
      <c r="A884" s="239" t="s">
        <v>3989</v>
      </c>
      <c r="B884" s="239">
        <f t="shared" si="98"/>
        <v>40</v>
      </c>
      <c r="C884" s="239">
        <f t="shared" si="99"/>
        <v>10</v>
      </c>
      <c r="D884" s="239">
        <f t="shared" si="100"/>
        <v>1.5</v>
      </c>
      <c r="E884" s="149" t="s">
        <v>1318</v>
      </c>
      <c r="F884" s="150">
        <v>1.1000000000000001</v>
      </c>
      <c r="G884" s="150">
        <v>0.1</v>
      </c>
      <c r="H884" s="150">
        <v>0.01</v>
      </c>
      <c r="I884" s="151">
        <f t="shared" si="101"/>
        <v>0.6</v>
      </c>
      <c r="J884">
        <f t="shared" si="102"/>
        <v>0.39999999999999997</v>
      </c>
      <c r="K884">
        <f t="shared" si="103"/>
        <v>0.3</v>
      </c>
      <c r="L884">
        <f t="shared" si="104"/>
        <v>0.44999999999999996</v>
      </c>
      <c r="M884" s="150"/>
      <c r="U884" s="239"/>
    </row>
    <row r="885" spans="1:21">
      <c r="A885" s="239" t="s">
        <v>3989</v>
      </c>
      <c r="B885" s="239">
        <f t="shared" si="98"/>
        <v>40</v>
      </c>
      <c r="C885" s="239">
        <f t="shared" si="99"/>
        <v>15</v>
      </c>
      <c r="D885" s="239">
        <f t="shared" si="100"/>
        <v>1.5</v>
      </c>
      <c r="E885" s="149" t="s">
        <v>1319</v>
      </c>
      <c r="F885" s="150">
        <v>1.22</v>
      </c>
      <c r="G885" s="150">
        <v>0.11</v>
      </c>
      <c r="H885" s="150">
        <v>0.01</v>
      </c>
      <c r="I885" s="151">
        <f t="shared" si="101"/>
        <v>0.6</v>
      </c>
      <c r="J885">
        <f t="shared" si="102"/>
        <v>0.39999999999999997</v>
      </c>
      <c r="K885">
        <f t="shared" si="103"/>
        <v>0.3</v>
      </c>
      <c r="L885">
        <f t="shared" si="104"/>
        <v>0.44999999999999996</v>
      </c>
      <c r="M885" s="150"/>
      <c r="U885" s="239"/>
    </row>
    <row r="886" spans="1:21">
      <c r="A886" s="239" t="s">
        <v>3989</v>
      </c>
      <c r="B886" s="239">
        <f t="shared" si="98"/>
        <v>40</v>
      </c>
      <c r="C886" s="239">
        <f t="shared" si="99"/>
        <v>15</v>
      </c>
      <c r="D886" s="239">
        <f t="shared" si="100"/>
        <v>2</v>
      </c>
      <c r="E886" s="149" t="s">
        <v>1320</v>
      </c>
      <c r="F886" s="150">
        <v>1.59</v>
      </c>
      <c r="G886" s="150">
        <v>0.11</v>
      </c>
      <c r="H886" s="150">
        <v>0.01</v>
      </c>
      <c r="I886" s="151">
        <f t="shared" si="101"/>
        <v>0.6</v>
      </c>
      <c r="J886">
        <f t="shared" si="102"/>
        <v>0.39999999999999997</v>
      </c>
      <c r="K886">
        <f t="shared" si="103"/>
        <v>0.3</v>
      </c>
      <c r="L886">
        <f t="shared" si="104"/>
        <v>0.44999999999999996</v>
      </c>
      <c r="M886" s="150"/>
      <c r="U886" s="239"/>
    </row>
    <row r="887" spans="1:21">
      <c r="A887" s="239" t="s">
        <v>3989</v>
      </c>
      <c r="B887" s="239">
        <f t="shared" si="98"/>
        <v>40</v>
      </c>
      <c r="C887" s="239">
        <f t="shared" si="99"/>
        <v>20</v>
      </c>
      <c r="D887" s="239">
        <f t="shared" si="100"/>
        <v>1.25</v>
      </c>
      <c r="E887" s="149" t="s">
        <v>1321</v>
      </c>
      <c r="F887" s="150">
        <v>1.1299999999999999</v>
      </c>
      <c r="G887" s="150">
        <v>0.12</v>
      </c>
      <c r="H887" s="150">
        <v>0.01</v>
      </c>
      <c r="I887" s="151">
        <f t="shared" si="101"/>
        <v>0.6</v>
      </c>
      <c r="J887">
        <f t="shared" si="102"/>
        <v>0.39999999999999997</v>
      </c>
      <c r="K887">
        <f t="shared" si="103"/>
        <v>0.3</v>
      </c>
      <c r="L887">
        <f t="shared" si="104"/>
        <v>0.44999999999999996</v>
      </c>
      <c r="M887" s="150"/>
      <c r="U887" s="239"/>
    </row>
    <row r="888" spans="1:21">
      <c r="A888" s="239" t="s">
        <v>3989</v>
      </c>
      <c r="B888" s="239">
        <f t="shared" si="98"/>
        <v>40</v>
      </c>
      <c r="C888" s="239">
        <f t="shared" si="99"/>
        <v>20</v>
      </c>
      <c r="D888" s="239">
        <f t="shared" si="100"/>
        <v>1.5</v>
      </c>
      <c r="E888" s="149" t="s">
        <v>1322</v>
      </c>
      <c r="F888" s="150">
        <v>1.34</v>
      </c>
      <c r="G888" s="150">
        <v>0.12</v>
      </c>
      <c r="H888" s="150">
        <v>0.01</v>
      </c>
      <c r="I888" s="151">
        <f t="shared" si="101"/>
        <v>0.6</v>
      </c>
      <c r="J888">
        <f t="shared" si="102"/>
        <v>0.39999999999999997</v>
      </c>
      <c r="K888">
        <f t="shared" si="103"/>
        <v>0.3</v>
      </c>
      <c r="L888">
        <f t="shared" si="104"/>
        <v>0.44999999999999996</v>
      </c>
      <c r="M888" s="150"/>
      <c r="U888" s="239"/>
    </row>
    <row r="889" spans="1:21">
      <c r="A889" s="239" t="s">
        <v>3989</v>
      </c>
      <c r="B889" s="239">
        <f t="shared" si="98"/>
        <v>40</v>
      </c>
      <c r="C889" s="239">
        <f t="shared" si="99"/>
        <v>20</v>
      </c>
      <c r="D889" s="239">
        <f t="shared" si="100"/>
        <v>2</v>
      </c>
      <c r="E889" s="149" t="s">
        <v>1323</v>
      </c>
      <c r="F889" s="150">
        <v>1.75</v>
      </c>
      <c r="G889" s="150">
        <v>0.12</v>
      </c>
      <c r="H889" s="150">
        <v>0.01</v>
      </c>
      <c r="I889" s="151">
        <f t="shared" si="101"/>
        <v>0.6</v>
      </c>
      <c r="J889">
        <f t="shared" si="102"/>
        <v>0.39999999999999997</v>
      </c>
      <c r="K889">
        <f t="shared" si="103"/>
        <v>0.3</v>
      </c>
      <c r="L889">
        <f t="shared" si="104"/>
        <v>0.44999999999999996</v>
      </c>
      <c r="M889" s="150"/>
      <c r="U889" s="239"/>
    </row>
    <row r="890" spans="1:21">
      <c r="A890" s="239" t="s">
        <v>3989</v>
      </c>
      <c r="B890" s="239">
        <f t="shared" si="98"/>
        <v>40</v>
      </c>
      <c r="C890" s="239">
        <f t="shared" si="99"/>
        <v>20</v>
      </c>
      <c r="D890" s="239">
        <f t="shared" si="100"/>
        <v>3</v>
      </c>
      <c r="E890" s="149" t="s">
        <v>1324</v>
      </c>
      <c r="F890" s="150">
        <v>2.39</v>
      </c>
      <c r="G890" s="150">
        <v>0.12</v>
      </c>
      <c r="H890" s="150">
        <v>0.01</v>
      </c>
      <c r="I890" s="151">
        <f t="shared" si="101"/>
        <v>0.6</v>
      </c>
      <c r="J890">
        <f t="shared" si="102"/>
        <v>0.39999999999999997</v>
      </c>
      <c r="K890">
        <f t="shared" si="103"/>
        <v>0.3</v>
      </c>
      <c r="L890">
        <f t="shared" si="104"/>
        <v>0.44999999999999996</v>
      </c>
      <c r="M890" s="150"/>
      <c r="U890" s="239"/>
    </row>
    <row r="891" spans="1:21">
      <c r="A891" s="239" t="s">
        <v>3989</v>
      </c>
      <c r="B891" s="239">
        <f t="shared" si="98"/>
        <v>40</v>
      </c>
      <c r="C891" s="239">
        <f t="shared" si="99"/>
        <v>25</v>
      </c>
      <c r="D891" s="239">
        <f t="shared" si="100"/>
        <v>1.5</v>
      </c>
      <c r="E891" s="149" t="s">
        <v>1325</v>
      </c>
      <c r="F891" s="150">
        <v>1.46</v>
      </c>
      <c r="G891" s="150">
        <v>0.13</v>
      </c>
      <c r="H891" s="150">
        <v>0.01</v>
      </c>
      <c r="I891" s="151">
        <f t="shared" si="101"/>
        <v>0.6</v>
      </c>
      <c r="J891">
        <f t="shared" si="102"/>
        <v>0.39999999999999997</v>
      </c>
      <c r="K891">
        <f t="shared" si="103"/>
        <v>0.3</v>
      </c>
      <c r="L891">
        <f t="shared" si="104"/>
        <v>0.44999999999999996</v>
      </c>
      <c r="M891" s="150"/>
      <c r="U891" s="239"/>
    </row>
    <row r="892" spans="1:21">
      <c r="A892" t="s">
        <v>3989</v>
      </c>
      <c r="B892" s="239">
        <f t="shared" ref="B892:B955" si="105">SPLITME($E892,0,"*","tube")</f>
        <v>40</v>
      </c>
      <c r="C892" s="239">
        <f t="shared" ref="C892:C955" si="106">SPLITME($E892,1,"*","tube")</f>
        <v>25</v>
      </c>
      <c r="D892" s="239">
        <f t="shared" ref="D892:D955" si="107">SPLITME($E892,2,"*","tube")</f>
        <v>2</v>
      </c>
      <c r="E892" s="149" t="s">
        <v>1326</v>
      </c>
      <c r="F892" s="150">
        <v>1.91</v>
      </c>
      <c r="G892" s="150">
        <v>0.13</v>
      </c>
      <c r="H892" s="150">
        <v>0.01</v>
      </c>
      <c r="I892" s="151">
        <f t="shared" si="101"/>
        <v>0.6</v>
      </c>
      <c r="J892">
        <f t="shared" si="102"/>
        <v>0.39999999999999997</v>
      </c>
      <c r="K892">
        <f t="shared" si="103"/>
        <v>0.3</v>
      </c>
      <c r="L892">
        <f t="shared" si="104"/>
        <v>0.44999999999999996</v>
      </c>
      <c r="M892" s="150"/>
      <c r="U892" s="239"/>
    </row>
    <row r="893" spans="1:21">
      <c r="A893" t="s">
        <v>3989</v>
      </c>
      <c r="B893" s="239">
        <f t="shared" si="105"/>
        <v>40</v>
      </c>
      <c r="C893" s="239">
        <f t="shared" si="106"/>
        <v>30</v>
      </c>
      <c r="D893" s="239">
        <f t="shared" si="107"/>
        <v>1.5</v>
      </c>
      <c r="E893" s="149" t="s">
        <v>1327</v>
      </c>
      <c r="F893" s="150">
        <v>1.57</v>
      </c>
      <c r="G893" s="150">
        <v>0.14000000000000001</v>
      </c>
      <c r="H893" s="150">
        <v>0.01</v>
      </c>
      <c r="I893" s="151">
        <f t="shared" si="101"/>
        <v>0.6</v>
      </c>
      <c r="J893">
        <f t="shared" si="102"/>
        <v>0.39999999999999997</v>
      </c>
      <c r="K893">
        <f t="shared" si="103"/>
        <v>0.3</v>
      </c>
      <c r="L893">
        <f t="shared" si="104"/>
        <v>0.44999999999999996</v>
      </c>
      <c r="M893" s="150"/>
      <c r="U893" s="239"/>
    </row>
    <row r="894" spans="1:21">
      <c r="A894" s="239" t="s">
        <v>3989</v>
      </c>
      <c r="B894" s="239">
        <f t="shared" si="105"/>
        <v>40</v>
      </c>
      <c r="C894" s="239">
        <f t="shared" si="106"/>
        <v>30</v>
      </c>
      <c r="D894" s="239">
        <f t="shared" si="107"/>
        <v>2</v>
      </c>
      <c r="E894" s="149" t="s">
        <v>1328</v>
      </c>
      <c r="F894" s="150">
        <v>2.0699999999999998</v>
      </c>
      <c r="G894" s="150">
        <v>0.14000000000000001</v>
      </c>
      <c r="H894" s="150">
        <v>0.01</v>
      </c>
      <c r="I894" s="151">
        <f t="shared" si="101"/>
        <v>0.6</v>
      </c>
      <c r="J894">
        <f t="shared" si="102"/>
        <v>0.39999999999999997</v>
      </c>
      <c r="K894">
        <f t="shared" si="103"/>
        <v>0.3</v>
      </c>
      <c r="L894">
        <f t="shared" si="104"/>
        <v>0.44999999999999996</v>
      </c>
      <c r="M894" s="150"/>
      <c r="U894" s="239"/>
    </row>
    <row r="895" spans="1:21">
      <c r="A895" s="239" t="s">
        <v>3989</v>
      </c>
      <c r="B895" s="239">
        <f t="shared" si="105"/>
        <v>40</v>
      </c>
      <c r="C895" s="239">
        <f t="shared" si="106"/>
        <v>30</v>
      </c>
      <c r="D895" s="239">
        <f t="shared" si="107"/>
        <v>3</v>
      </c>
      <c r="E895" s="149" t="s">
        <v>1329</v>
      </c>
      <c r="F895" s="150">
        <v>2.86</v>
      </c>
      <c r="G895" s="150">
        <v>0.14000000000000001</v>
      </c>
      <c r="H895" s="150">
        <v>0.01</v>
      </c>
      <c r="I895" s="151">
        <f t="shared" si="101"/>
        <v>0.6</v>
      </c>
      <c r="J895">
        <f t="shared" si="102"/>
        <v>0.39999999999999997</v>
      </c>
      <c r="K895">
        <f t="shared" si="103"/>
        <v>0.3</v>
      </c>
      <c r="L895">
        <f t="shared" si="104"/>
        <v>0.44999999999999996</v>
      </c>
      <c r="M895" s="150"/>
      <c r="U895" s="239"/>
    </row>
    <row r="896" spans="1:21">
      <c r="A896" t="s">
        <v>3989</v>
      </c>
      <c r="B896" s="239">
        <f t="shared" si="105"/>
        <v>40</v>
      </c>
      <c r="C896" s="239">
        <f t="shared" si="106"/>
        <v>30</v>
      </c>
      <c r="D896" s="239">
        <f t="shared" si="107"/>
        <v>4</v>
      </c>
      <c r="E896" s="149" t="s">
        <v>1330</v>
      </c>
      <c r="F896" s="150">
        <v>3.62</v>
      </c>
      <c r="G896" s="150">
        <v>0.14000000000000001</v>
      </c>
      <c r="H896" s="150">
        <v>1.2E-2</v>
      </c>
      <c r="I896" s="151">
        <f t="shared" si="101"/>
        <v>0.72</v>
      </c>
      <c r="J896">
        <f t="shared" si="102"/>
        <v>0.48</v>
      </c>
      <c r="K896">
        <f t="shared" si="103"/>
        <v>0.36</v>
      </c>
      <c r="L896">
        <f t="shared" si="104"/>
        <v>0.54</v>
      </c>
      <c r="M896" s="150"/>
      <c r="U896" s="239"/>
    </row>
    <row r="897" spans="1:21">
      <c r="A897" s="239" t="s">
        <v>3989</v>
      </c>
      <c r="B897" s="239">
        <f t="shared" si="105"/>
        <v>45</v>
      </c>
      <c r="C897" s="239">
        <f t="shared" si="106"/>
        <v>25</v>
      </c>
      <c r="D897" s="239">
        <f t="shared" si="107"/>
        <v>2</v>
      </c>
      <c r="E897" s="149" t="s">
        <v>1355</v>
      </c>
      <c r="F897" s="150">
        <v>2.0699999999999998</v>
      </c>
      <c r="G897" s="150">
        <v>0.14000000000000001</v>
      </c>
      <c r="H897" s="150">
        <v>0.01</v>
      </c>
      <c r="I897" s="151">
        <f t="shared" ref="I897:I960" si="108">H897*60</f>
        <v>0.6</v>
      </c>
      <c r="J897">
        <f t="shared" ref="J897:J960" si="109">40/60*I897</f>
        <v>0.39999999999999997</v>
      </c>
      <c r="K897">
        <f t="shared" ref="K897:K960" si="110">(30/60*I897)</f>
        <v>0.3</v>
      </c>
      <c r="L897">
        <f t="shared" ref="L897:L960" si="111">45/60*I897</f>
        <v>0.44999999999999996</v>
      </c>
      <c r="M897" s="150"/>
      <c r="U897" s="239"/>
    </row>
    <row r="898" spans="1:21">
      <c r="A898" s="239" t="s">
        <v>3989</v>
      </c>
      <c r="B898" s="239">
        <f t="shared" si="105"/>
        <v>48</v>
      </c>
      <c r="C898" s="239">
        <f t="shared" si="106"/>
        <v>20</v>
      </c>
      <c r="D898" s="239">
        <f t="shared" si="107"/>
        <v>1.5</v>
      </c>
      <c r="E898" s="149" t="s">
        <v>1363</v>
      </c>
      <c r="F898" s="150">
        <v>1.34</v>
      </c>
      <c r="G898" s="150">
        <v>0.13600000000000001</v>
      </c>
      <c r="H898" s="150">
        <v>0.01</v>
      </c>
      <c r="I898" s="151">
        <f t="shared" si="108"/>
        <v>0.6</v>
      </c>
      <c r="J898">
        <f t="shared" si="109"/>
        <v>0.39999999999999997</v>
      </c>
      <c r="K898">
        <f t="shared" si="110"/>
        <v>0.3</v>
      </c>
      <c r="L898">
        <f t="shared" si="111"/>
        <v>0.44999999999999996</v>
      </c>
      <c r="M898" s="150"/>
      <c r="U898" s="239"/>
    </row>
    <row r="899" spans="1:21">
      <c r="A899" s="239" t="s">
        <v>3989</v>
      </c>
      <c r="B899" s="239">
        <f t="shared" si="105"/>
        <v>48</v>
      </c>
      <c r="C899" s="239">
        <f t="shared" si="106"/>
        <v>20</v>
      </c>
      <c r="D899" s="239">
        <f t="shared" si="107"/>
        <v>2</v>
      </c>
      <c r="E899" s="149" t="s">
        <v>1364</v>
      </c>
      <c r="F899" s="150">
        <v>1.77</v>
      </c>
      <c r="G899" s="150">
        <v>0.13600000000000001</v>
      </c>
      <c r="H899" s="150">
        <v>0.01</v>
      </c>
      <c r="I899" s="151">
        <f t="shared" si="108"/>
        <v>0.6</v>
      </c>
      <c r="J899">
        <f t="shared" si="109"/>
        <v>0.39999999999999997</v>
      </c>
      <c r="K899">
        <f t="shared" si="110"/>
        <v>0.3</v>
      </c>
      <c r="L899">
        <f t="shared" si="111"/>
        <v>0.44999999999999996</v>
      </c>
      <c r="M899" s="150"/>
      <c r="U899" s="239"/>
    </row>
    <row r="900" spans="1:21">
      <c r="A900" s="239" t="s">
        <v>3989</v>
      </c>
      <c r="B900" s="239">
        <f t="shared" si="105"/>
        <v>50</v>
      </c>
      <c r="C900" s="239">
        <f t="shared" si="106"/>
        <v>20</v>
      </c>
      <c r="D900" s="239">
        <f t="shared" si="107"/>
        <v>1.5</v>
      </c>
      <c r="E900" s="149" t="s">
        <v>1366</v>
      </c>
      <c r="F900" s="150">
        <v>1.57</v>
      </c>
      <c r="G900" s="150">
        <v>0.14000000000000001</v>
      </c>
      <c r="H900" s="150">
        <v>0.01</v>
      </c>
      <c r="I900" s="151">
        <f t="shared" si="108"/>
        <v>0.6</v>
      </c>
      <c r="J900">
        <f t="shared" si="109"/>
        <v>0.39999999999999997</v>
      </c>
      <c r="K900">
        <f t="shared" si="110"/>
        <v>0.3</v>
      </c>
      <c r="L900">
        <f t="shared" si="111"/>
        <v>0.44999999999999996</v>
      </c>
      <c r="M900" s="150"/>
      <c r="U900" s="239"/>
    </row>
    <row r="901" spans="1:21">
      <c r="A901" s="239" t="s">
        <v>3989</v>
      </c>
      <c r="B901" s="239">
        <f t="shared" si="105"/>
        <v>50</v>
      </c>
      <c r="C901" s="239">
        <f t="shared" si="106"/>
        <v>20</v>
      </c>
      <c r="D901" s="239">
        <f t="shared" si="107"/>
        <v>2</v>
      </c>
      <c r="E901" s="149" t="s">
        <v>1367</v>
      </c>
      <c r="F901" s="150">
        <v>2.0699999999999998</v>
      </c>
      <c r="G901" s="150">
        <v>0.14000000000000001</v>
      </c>
      <c r="H901" s="150">
        <v>0.01</v>
      </c>
      <c r="I901" s="151">
        <f t="shared" si="108"/>
        <v>0.6</v>
      </c>
      <c r="J901">
        <f t="shared" si="109"/>
        <v>0.39999999999999997</v>
      </c>
      <c r="K901">
        <f t="shared" si="110"/>
        <v>0.3</v>
      </c>
      <c r="L901">
        <f t="shared" si="111"/>
        <v>0.44999999999999996</v>
      </c>
      <c r="M901" s="150"/>
      <c r="U901" s="239"/>
    </row>
    <row r="902" spans="1:21">
      <c r="A902" t="s">
        <v>3989</v>
      </c>
      <c r="B902" s="239">
        <f t="shared" si="105"/>
        <v>50</v>
      </c>
      <c r="C902" s="239">
        <f t="shared" si="106"/>
        <v>25</v>
      </c>
      <c r="D902" s="239">
        <f t="shared" si="107"/>
        <v>1.5</v>
      </c>
      <c r="E902" s="149" t="s">
        <v>1368</v>
      </c>
      <c r="F902" s="150">
        <v>1.69</v>
      </c>
      <c r="G902" s="150">
        <v>0.15</v>
      </c>
      <c r="H902" s="150">
        <v>0.01</v>
      </c>
      <c r="I902" s="151">
        <f t="shared" si="108"/>
        <v>0.6</v>
      </c>
      <c r="J902">
        <f t="shared" si="109"/>
        <v>0.39999999999999997</v>
      </c>
      <c r="K902">
        <f t="shared" si="110"/>
        <v>0.3</v>
      </c>
      <c r="L902">
        <f t="shared" si="111"/>
        <v>0.44999999999999996</v>
      </c>
      <c r="M902" s="150"/>
      <c r="U902" s="239"/>
    </row>
    <row r="903" spans="1:21">
      <c r="A903" s="239" t="s">
        <v>3989</v>
      </c>
      <c r="B903" s="239">
        <f t="shared" si="105"/>
        <v>50</v>
      </c>
      <c r="C903" s="239">
        <f t="shared" si="106"/>
        <v>25</v>
      </c>
      <c r="D903" s="239">
        <f t="shared" si="107"/>
        <v>2</v>
      </c>
      <c r="E903" s="149" t="s">
        <v>1369</v>
      </c>
      <c r="F903" s="150">
        <v>2.2200000000000002</v>
      </c>
      <c r="G903" s="150">
        <v>0.15</v>
      </c>
      <c r="H903" s="150">
        <v>0.01</v>
      </c>
      <c r="I903" s="151">
        <f t="shared" si="108"/>
        <v>0.6</v>
      </c>
      <c r="J903">
        <f t="shared" si="109"/>
        <v>0.39999999999999997</v>
      </c>
      <c r="K903">
        <f t="shared" si="110"/>
        <v>0.3</v>
      </c>
      <c r="L903">
        <f t="shared" si="111"/>
        <v>0.44999999999999996</v>
      </c>
      <c r="M903" s="150"/>
      <c r="U903" s="239"/>
    </row>
    <row r="904" spans="1:21">
      <c r="A904" s="239" t="s">
        <v>3989</v>
      </c>
      <c r="B904" s="239">
        <f t="shared" si="105"/>
        <v>50</v>
      </c>
      <c r="C904" s="239">
        <f t="shared" si="106"/>
        <v>25</v>
      </c>
      <c r="D904" s="239">
        <f t="shared" si="107"/>
        <v>3</v>
      </c>
      <c r="E904" s="149" t="s">
        <v>1370</v>
      </c>
      <c r="F904" s="150">
        <v>3.1</v>
      </c>
      <c r="G904" s="150">
        <v>0.15</v>
      </c>
      <c r="H904" s="150">
        <v>0.01</v>
      </c>
      <c r="I904" s="151">
        <f t="shared" si="108"/>
        <v>0.6</v>
      </c>
      <c r="J904">
        <f t="shared" si="109"/>
        <v>0.39999999999999997</v>
      </c>
      <c r="K904">
        <f t="shared" si="110"/>
        <v>0.3</v>
      </c>
      <c r="L904">
        <f t="shared" si="111"/>
        <v>0.44999999999999996</v>
      </c>
      <c r="M904" s="150"/>
      <c r="U904" s="239"/>
    </row>
    <row r="905" spans="1:21">
      <c r="A905" s="239" t="s">
        <v>3989</v>
      </c>
      <c r="B905" s="239">
        <f t="shared" si="105"/>
        <v>50</v>
      </c>
      <c r="C905" s="239">
        <f t="shared" si="106"/>
        <v>30</v>
      </c>
      <c r="D905" s="239">
        <f t="shared" si="107"/>
        <v>1.5</v>
      </c>
      <c r="E905" s="149" t="s">
        <v>1371</v>
      </c>
      <c r="F905" s="150">
        <v>1.81</v>
      </c>
      <c r="G905" s="150">
        <v>0.16</v>
      </c>
      <c r="H905" s="150">
        <v>0.01</v>
      </c>
      <c r="I905" s="151">
        <f t="shared" si="108"/>
        <v>0.6</v>
      </c>
      <c r="J905">
        <f t="shared" si="109"/>
        <v>0.39999999999999997</v>
      </c>
      <c r="K905">
        <f t="shared" si="110"/>
        <v>0.3</v>
      </c>
      <c r="L905">
        <f t="shared" si="111"/>
        <v>0.44999999999999996</v>
      </c>
      <c r="M905" s="150"/>
      <c r="U905" s="239"/>
    </row>
    <row r="906" spans="1:21">
      <c r="A906" t="s">
        <v>3989</v>
      </c>
      <c r="B906" s="239">
        <f t="shared" si="105"/>
        <v>50</v>
      </c>
      <c r="C906" s="239">
        <f t="shared" si="106"/>
        <v>30</v>
      </c>
      <c r="D906" s="239">
        <f t="shared" si="107"/>
        <v>1.75</v>
      </c>
      <c r="E906" s="149" t="s">
        <v>1372</v>
      </c>
      <c r="F906" s="150">
        <v>2.1</v>
      </c>
      <c r="G906" s="150">
        <v>0.16</v>
      </c>
      <c r="H906" s="150">
        <v>0.01</v>
      </c>
      <c r="I906" s="151">
        <f t="shared" si="108"/>
        <v>0.6</v>
      </c>
      <c r="J906">
        <f t="shared" si="109"/>
        <v>0.39999999999999997</v>
      </c>
      <c r="K906">
        <f t="shared" si="110"/>
        <v>0.3</v>
      </c>
      <c r="L906">
        <f t="shared" si="111"/>
        <v>0.44999999999999996</v>
      </c>
      <c r="M906" s="150"/>
      <c r="U906" s="239"/>
    </row>
    <row r="907" spans="1:21">
      <c r="A907" s="239" t="s">
        <v>3989</v>
      </c>
      <c r="B907" s="239">
        <f t="shared" si="105"/>
        <v>50</v>
      </c>
      <c r="C907" s="239">
        <f t="shared" si="106"/>
        <v>30</v>
      </c>
      <c r="D907" s="239">
        <f t="shared" si="107"/>
        <v>2</v>
      </c>
      <c r="E907" s="149" t="s">
        <v>1373</v>
      </c>
      <c r="F907" s="150">
        <v>2.38</v>
      </c>
      <c r="G907" s="150">
        <v>0.16</v>
      </c>
      <c r="H907" s="150">
        <v>0.01</v>
      </c>
      <c r="I907" s="151">
        <f t="shared" si="108"/>
        <v>0.6</v>
      </c>
      <c r="J907">
        <f t="shared" si="109"/>
        <v>0.39999999999999997</v>
      </c>
      <c r="K907">
        <f t="shared" si="110"/>
        <v>0.3</v>
      </c>
      <c r="L907">
        <f t="shared" si="111"/>
        <v>0.44999999999999996</v>
      </c>
      <c r="M907" s="150"/>
      <c r="U907" s="239"/>
    </row>
    <row r="908" spans="1:21">
      <c r="A908" s="239" t="s">
        <v>3989</v>
      </c>
      <c r="B908" s="239">
        <f t="shared" si="105"/>
        <v>50</v>
      </c>
      <c r="C908" s="239">
        <f t="shared" si="106"/>
        <v>30</v>
      </c>
      <c r="D908" s="239">
        <f t="shared" si="107"/>
        <v>2.5</v>
      </c>
      <c r="E908" s="149" t="s">
        <v>1374</v>
      </c>
      <c r="F908" s="150">
        <v>2.93</v>
      </c>
      <c r="G908" s="150">
        <v>0.16</v>
      </c>
      <c r="H908" s="150">
        <v>0.01</v>
      </c>
      <c r="I908" s="151">
        <f t="shared" si="108"/>
        <v>0.6</v>
      </c>
      <c r="J908">
        <f t="shared" si="109"/>
        <v>0.39999999999999997</v>
      </c>
      <c r="K908">
        <f t="shared" si="110"/>
        <v>0.3</v>
      </c>
      <c r="L908">
        <f t="shared" si="111"/>
        <v>0.44999999999999996</v>
      </c>
      <c r="M908" s="150"/>
      <c r="U908" s="239"/>
    </row>
    <row r="909" spans="1:21">
      <c r="A909" s="239" t="s">
        <v>3989</v>
      </c>
      <c r="B909" s="239">
        <f t="shared" si="105"/>
        <v>50</v>
      </c>
      <c r="C909" s="239">
        <f t="shared" si="106"/>
        <v>30</v>
      </c>
      <c r="D909" s="239">
        <f t="shared" si="107"/>
        <v>2.6</v>
      </c>
      <c r="E909" s="149" t="s">
        <v>1375</v>
      </c>
      <c r="F909" s="150">
        <v>3.01</v>
      </c>
      <c r="G909" s="150">
        <v>0.16</v>
      </c>
      <c r="H909" s="150">
        <v>0.01</v>
      </c>
      <c r="I909" s="151">
        <f t="shared" si="108"/>
        <v>0.6</v>
      </c>
      <c r="J909">
        <f t="shared" si="109"/>
        <v>0.39999999999999997</v>
      </c>
      <c r="K909">
        <f t="shared" si="110"/>
        <v>0.3</v>
      </c>
      <c r="L909">
        <f t="shared" si="111"/>
        <v>0.44999999999999996</v>
      </c>
      <c r="M909" s="150"/>
      <c r="U909" s="239"/>
    </row>
    <row r="910" spans="1:21">
      <c r="A910" s="239" t="s">
        <v>3989</v>
      </c>
      <c r="B910" s="239">
        <f t="shared" si="105"/>
        <v>50</v>
      </c>
      <c r="C910" s="239">
        <f t="shared" si="106"/>
        <v>30</v>
      </c>
      <c r="D910" s="239">
        <f t="shared" si="107"/>
        <v>2.9</v>
      </c>
      <c r="E910" s="149" t="s">
        <v>1376</v>
      </c>
      <c r="F910" s="150">
        <v>3.32</v>
      </c>
      <c r="G910" s="150">
        <v>0.16</v>
      </c>
      <c r="H910" s="150">
        <v>0.01</v>
      </c>
      <c r="I910" s="151">
        <f t="shared" si="108"/>
        <v>0.6</v>
      </c>
      <c r="J910">
        <f t="shared" si="109"/>
        <v>0.39999999999999997</v>
      </c>
      <c r="K910">
        <f t="shared" si="110"/>
        <v>0.3</v>
      </c>
      <c r="L910">
        <f t="shared" si="111"/>
        <v>0.44999999999999996</v>
      </c>
      <c r="M910" s="150"/>
      <c r="U910" s="239"/>
    </row>
    <row r="911" spans="1:21">
      <c r="A911" s="239" t="s">
        <v>3989</v>
      </c>
      <c r="B911" s="239">
        <f t="shared" si="105"/>
        <v>50</v>
      </c>
      <c r="C911" s="239">
        <f t="shared" si="106"/>
        <v>30</v>
      </c>
      <c r="D911" s="239">
        <f t="shared" si="107"/>
        <v>3</v>
      </c>
      <c r="E911" s="149" t="s">
        <v>1377</v>
      </c>
      <c r="F911" s="150">
        <v>3.33</v>
      </c>
      <c r="G911" s="150">
        <v>0.16</v>
      </c>
      <c r="H911" s="150">
        <v>0.01</v>
      </c>
      <c r="I911" s="151">
        <f t="shared" si="108"/>
        <v>0.6</v>
      </c>
      <c r="J911">
        <f t="shared" si="109"/>
        <v>0.39999999999999997</v>
      </c>
      <c r="K911">
        <f t="shared" si="110"/>
        <v>0.3</v>
      </c>
      <c r="L911">
        <f t="shared" si="111"/>
        <v>0.44999999999999996</v>
      </c>
      <c r="M911" s="150"/>
      <c r="U911" s="239"/>
    </row>
    <row r="912" spans="1:21">
      <c r="A912" s="239" t="s">
        <v>3989</v>
      </c>
      <c r="B912" s="239">
        <f t="shared" si="105"/>
        <v>50</v>
      </c>
      <c r="C912" s="239">
        <f t="shared" si="106"/>
        <v>30</v>
      </c>
      <c r="D912" s="239">
        <f t="shared" si="107"/>
        <v>3.2</v>
      </c>
      <c r="E912" s="149" t="s">
        <v>1378</v>
      </c>
      <c r="F912" s="150">
        <v>3.63</v>
      </c>
      <c r="G912" s="150">
        <v>0.16</v>
      </c>
      <c r="H912" s="150">
        <v>1.2E-2</v>
      </c>
      <c r="I912" s="151">
        <f t="shared" si="108"/>
        <v>0.72</v>
      </c>
      <c r="J912">
        <f t="shared" si="109"/>
        <v>0.48</v>
      </c>
      <c r="K912">
        <f t="shared" si="110"/>
        <v>0.36</v>
      </c>
      <c r="L912">
        <f t="shared" si="111"/>
        <v>0.54</v>
      </c>
      <c r="M912" s="150"/>
      <c r="U912" s="239"/>
    </row>
    <row r="913" spans="1:21">
      <c r="A913" s="239" t="s">
        <v>3989</v>
      </c>
      <c r="B913" s="239">
        <f t="shared" si="105"/>
        <v>50</v>
      </c>
      <c r="C913" s="239">
        <f t="shared" si="106"/>
        <v>30</v>
      </c>
      <c r="D913" s="239">
        <f t="shared" si="107"/>
        <v>3.6</v>
      </c>
      <c r="E913" s="149" t="s">
        <v>1379</v>
      </c>
      <c r="F913" s="150">
        <v>4.03</v>
      </c>
      <c r="G913" s="150">
        <v>0.16</v>
      </c>
      <c r="H913" s="150">
        <v>1.2E-2</v>
      </c>
      <c r="I913" s="151">
        <f t="shared" si="108"/>
        <v>0.72</v>
      </c>
      <c r="J913">
        <f t="shared" si="109"/>
        <v>0.48</v>
      </c>
      <c r="K913">
        <f t="shared" si="110"/>
        <v>0.36</v>
      </c>
      <c r="L913">
        <f t="shared" si="111"/>
        <v>0.54</v>
      </c>
      <c r="M913" s="150"/>
      <c r="U913" s="239"/>
    </row>
    <row r="914" spans="1:21">
      <c r="A914" s="239" t="s">
        <v>3989</v>
      </c>
      <c r="B914" s="239">
        <f t="shared" si="105"/>
        <v>50</v>
      </c>
      <c r="C914" s="239">
        <f t="shared" si="106"/>
        <v>30</v>
      </c>
      <c r="D914" s="239">
        <f t="shared" si="107"/>
        <v>4</v>
      </c>
      <c r="E914" s="149" t="s">
        <v>1380</v>
      </c>
      <c r="F914" s="150">
        <v>4.41</v>
      </c>
      <c r="G914" s="150">
        <v>0.16</v>
      </c>
      <c r="H914" s="150">
        <v>1.2E-2</v>
      </c>
      <c r="I914" s="151">
        <f t="shared" si="108"/>
        <v>0.72</v>
      </c>
      <c r="J914">
        <f t="shared" si="109"/>
        <v>0.48</v>
      </c>
      <c r="K914">
        <f t="shared" si="110"/>
        <v>0.36</v>
      </c>
      <c r="L914">
        <f t="shared" si="111"/>
        <v>0.54</v>
      </c>
      <c r="M914" s="150"/>
      <c r="U914" s="239"/>
    </row>
    <row r="915" spans="1:21">
      <c r="A915" s="239" t="s">
        <v>3989</v>
      </c>
      <c r="B915" s="239">
        <f t="shared" si="105"/>
        <v>50</v>
      </c>
      <c r="C915" s="239">
        <f t="shared" si="106"/>
        <v>30</v>
      </c>
      <c r="D915" s="239">
        <f t="shared" si="107"/>
        <v>4.5</v>
      </c>
      <c r="E915" s="149" t="s">
        <v>1381</v>
      </c>
      <c r="F915" s="150">
        <v>4.88</v>
      </c>
      <c r="G915" s="150">
        <v>0.16</v>
      </c>
      <c r="H915" s="150">
        <v>1.2E-2</v>
      </c>
      <c r="I915" s="151">
        <f t="shared" si="108"/>
        <v>0.72</v>
      </c>
      <c r="J915">
        <f t="shared" si="109"/>
        <v>0.48</v>
      </c>
      <c r="K915">
        <f t="shared" si="110"/>
        <v>0.36</v>
      </c>
      <c r="L915">
        <f t="shared" si="111"/>
        <v>0.54</v>
      </c>
      <c r="M915" s="150"/>
      <c r="U915" s="239"/>
    </row>
    <row r="916" spans="1:21">
      <c r="A916" s="239" t="s">
        <v>3989</v>
      </c>
      <c r="B916" s="239">
        <f t="shared" si="105"/>
        <v>50</v>
      </c>
      <c r="C916" s="239">
        <f t="shared" si="106"/>
        <v>30</v>
      </c>
      <c r="D916" s="239">
        <f t="shared" si="107"/>
        <v>5</v>
      </c>
      <c r="E916" s="149" t="s">
        <v>1382</v>
      </c>
      <c r="F916" s="150">
        <v>5.33</v>
      </c>
      <c r="G916" s="150">
        <v>0.16</v>
      </c>
      <c r="H916" s="150">
        <v>1.6E-2</v>
      </c>
      <c r="I916" s="151">
        <f t="shared" si="108"/>
        <v>0.96</v>
      </c>
      <c r="J916">
        <f t="shared" si="109"/>
        <v>0.6399999999999999</v>
      </c>
      <c r="K916">
        <f t="shared" si="110"/>
        <v>0.48</v>
      </c>
      <c r="L916">
        <f t="shared" si="111"/>
        <v>0.72</v>
      </c>
      <c r="M916" s="150"/>
      <c r="U916" s="239"/>
    </row>
    <row r="917" spans="1:21">
      <c r="A917" s="239" t="s">
        <v>3989</v>
      </c>
      <c r="B917" s="239">
        <f t="shared" si="105"/>
        <v>50</v>
      </c>
      <c r="C917" s="239">
        <f t="shared" si="106"/>
        <v>30</v>
      </c>
      <c r="D917" s="239">
        <f t="shared" si="107"/>
        <v>5.6</v>
      </c>
      <c r="E917" s="149" t="s">
        <v>1383</v>
      </c>
      <c r="F917" s="150">
        <v>5.84</v>
      </c>
      <c r="G917" s="150">
        <v>0.16</v>
      </c>
      <c r="H917" s="150">
        <v>1.6E-2</v>
      </c>
      <c r="I917" s="151">
        <f t="shared" si="108"/>
        <v>0.96</v>
      </c>
      <c r="J917">
        <f t="shared" si="109"/>
        <v>0.6399999999999999</v>
      </c>
      <c r="K917">
        <f t="shared" si="110"/>
        <v>0.48</v>
      </c>
      <c r="L917">
        <f t="shared" si="111"/>
        <v>0.72</v>
      </c>
      <c r="M917" s="150"/>
      <c r="U917" s="239"/>
    </row>
    <row r="918" spans="1:21">
      <c r="A918" s="239" t="s">
        <v>3989</v>
      </c>
      <c r="B918" s="239">
        <f t="shared" si="105"/>
        <v>50</v>
      </c>
      <c r="C918" s="239">
        <f t="shared" si="106"/>
        <v>30</v>
      </c>
      <c r="D918" s="239">
        <f t="shared" si="107"/>
        <v>6</v>
      </c>
      <c r="E918" s="149" t="s">
        <v>1384</v>
      </c>
      <c r="F918" s="150">
        <v>6.16</v>
      </c>
      <c r="G918" s="150">
        <v>0.16</v>
      </c>
      <c r="H918" s="150">
        <v>1.6E-2</v>
      </c>
      <c r="I918" s="151">
        <f t="shared" si="108"/>
        <v>0.96</v>
      </c>
      <c r="J918">
        <f t="shared" si="109"/>
        <v>0.6399999999999999</v>
      </c>
      <c r="K918">
        <f t="shared" si="110"/>
        <v>0.48</v>
      </c>
      <c r="L918">
        <f t="shared" si="111"/>
        <v>0.72</v>
      </c>
      <c r="M918" s="150"/>
      <c r="U918" s="239"/>
    </row>
    <row r="919" spans="1:21">
      <c r="A919" s="239" t="s">
        <v>3989</v>
      </c>
      <c r="B919" s="239">
        <f t="shared" si="105"/>
        <v>50</v>
      </c>
      <c r="C919" s="239">
        <f t="shared" si="106"/>
        <v>34</v>
      </c>
      <c r="D919" s="239">
        <f t="shared" si="107"/>
        <v>2</v>
      </c>
      <c r="E919" s="149" t="s">
        <v>1385</v>
      </c>
      <c r="F919" s="150">
        <v>2.5099999999999998</v>
      </c>
      <c r="G919" s="150">
        <v>0.16800000000000001</v>
      </c>
      <c r="H919" s="150">
        <v>0.01</v>
      </c>
      <c r="I919" s="151">
        <f t="shared" si="108"/>
        <v>0.6</v>
      </c>
      <c r="J919">
        <f t="shared" si="109"/>
        <v>0.39999999999999997</v>
      </c>
      <c r="K919">
        <f t="shared" si="110"/>
        <v>0.3</v>
      </c>
      <c r="L919">
        <f t="shared" si="111"/>
        <v>0.44999999999999996</v>
      </c>
      <c r="M919" s="150"/>
      <c r="U919" s="239"/>
    </row>
    <row r="920" spans="1:21">
      <c r="A920" s="239" t="s">
        <v>3989</v>
      </c>
      <c r="B920" s="239">
        <f t="shared" si="105"/>
        <v>50</v>
      </c>
      <c r="C920" s="239">
        <f t="shared" si="106"/>
        <v>40</v>
      </c>
      <c r="D920" s="239">
        <f t="shared" si="107"/>
        <v>1.5</v>
      </c>
      <c r="E920" s="149" t="s">
        <v>1386</v>
      </c>
      <c r="F920" s="150">
        <v>2.0499999999999998</v>
      </c>
      <c r="G920" s="150">
        <v>0.18</v>
      </c>
      <c r="H920" s="150">
        <v>0.01</v>
      </c>
      <c r="I920" s="151">
        <f t="shared" si="108"/>
        <v>0.6</v>
      </c>
      <c r="J920">
        <f t="shared" si="109"/>
        <v>0.39999999999999997</v>
      </c>
      <c r="K920">
        <f t="shared" si="110"/>
        <v>0.3</v>
      </c>
      <c r="L920">
        <f t="shared" si="111"/>
        <v>0.44999999999999996</v>
      </c>
      <c r="M920" s="150"/>
      <c r="U920" s="239"/>
    </row>
    <row r="921" spans="1:21">
      <c r="A921" s="239" t="s">
        <v>3989</v>
      </c>
      <c r="B921" s="239">
        <f t="shared" si="105"/>
        <v>50</v>
      </c>
      <c r="C921" s="239">
        <f t="shared" si="106"/>
        <v>40</v>
      </c>
      <c r="D921" s="239">
        <f t="shared" si="107"/>
        <v>2</v>
      </c>
      <c r="E921" s="149" t="s">
        <v>1387</v>
      </c>
      <c r="F921" s="150">
        <v>2.69</v>
      </c>
      <c r="G921" s="150">
        <v>0.18</v>
      </c>
      <c r="H921" s="150">
        <v>0.01</v>
      </c>
      <c r="I921" s="151">
        <f t="shared" si="108"/>
        <v>0.6</v>
      </c>
      <c r="J921">
        <f t="shared" si="109"/>
        <v>0.39999999999999997</v>
      </c>
      <c r="K921">
        <f t="shared" si="110"/>
        <v>0.3</v>
      </c>
      <c r="L921">
        <f t="shared" si="111"/>
        <v>0.44999999999999996</v>
      </c>
      <c r="M921" s="150"/>
      <c r="U921" s="239"/>
    </row>
    <row r="922" spans="1:21">
      <c r="A922" s="239" t="s">
        <v>3989</v>
      </c>
      <c r="B922" s="239">
        <f t="shared" si="105"/>
        <v>50</v>
      </c>
      <c r="C922" s="239">
        <f t="shared" si="106"/>
        <v>40</v>
      </c>
      <c r="D922" s="239">
        <f t="shared" si="107"/>
        <v>3</v>
      </c>
      <c r="E922" s="149" t="s">
        <v>1388</v>
      </c>
      <c r="F922" s="150">
        <v>3.8</v>
      </c>
      <c r="G922" s="150">
        <v>0.18</v>
      </c>
      <c r="H922" s="150">
        <v>1.2E-2</v>
      </c>
      <c r="I922" s="151">
        <f t="shared" si="108"/>
        <v>0.72</v>
      </c>
      <c r="J922">
        <f t="shared" si="109"/>
        <v>0.48</v>
      </c>
      <c r="K922">
        <f t="shared" si="110"/>
        <v>0.36</v>
      </c>
      <c r="L922">
        <f t="shared" si="111"/>
        <v>0.54</v>
      </c>
      <c r="M922" s="150"/>
      <c r="U922" s="239"/>
    </row>
    <row r="923" spans="1:21">
      <c r="A923" s="239" t="s">
        <v>3989</v>
      </c>
      <c r="B923" s="239">
        <f t="shared" si="105"/>
        <v>50</v>
      </c>
      <c r="C923" s="239">
        <f t="shared" si="106"/>
        <v>40</v>
      </c>
      <c r="D923" s="239">
        <f t="shared" si="107"/>
        <v>4</v>
      </c>
      <c r="E923" s="149" t="s">
        <v>1389</v>
      </c>
      <c r="F923" s="150">
        <v>4.88</v>
      </c>
      <c r="G923" s="150">
        <v>0.18</v>
      </c>
      <c r="H923" s="150">
        <v>1.2E-2</v>
      </c>
      <c r="I923" s="151">
        <f t="shared" si="108"/>
        <v>0.72</v>
      </c>
      <c r="J923">
        <f t="shared" si="109"/>
        <v>0.48</v>
      </c>
      <c r="K923">
        <f t="shared" si="110"/>
        <v>0.36</v>
      </c>
      <c r="L923">
        <f t="shared" si="111"/>
        <v>0.54</v>
      </c>
      <c r="M923" s="150"/>
      <c r="U923" s="239"/>
    </row>
    <row r="924" spans="1:21">
      <c r="A924" s="239" t="s">
        <v>3989</v>
      </c>
      <c r="B924" s="239">
        <f t="shared" si="105"/>
        <v>55</v>
      </c>
      <c r="C924" s="239">
        <f t="shared" si="106"/>
        <v>25</v>
      </c>
      <c r="D924" s="239">
        <f t="shared" si="107"/>
        <v>2</v>
      </c>
      <c r="E924" s="149" t="s">
        <v>1406</v>
      </c>
      <c r="F924" s="150">
        <v>2.1</v>
      </c>
      <c r="G924" s="150">
        <v>0.16</v>
      </c>
      <c r="H924" s="150">
        <v>0.01</v>
      </c>
      <c r="I924" s="151">
        <f t="shared" si="108"/>
        <v>0.6</v>
      </c>
      <c r="J924">
        <f t="shared" si="109"/>
        <v>0.39999999999999997</v>
      </c>
      <c r="K924">
        <f t="shared" si="110"/>
        <v>0.3</v>
      </c>
      <c r="L924">
        <f t="shared" si="111"/>
        <v>0.44999999999999996</v>
      </c>
      <c r="M924" s="150"/>
      <c r="U924" s="239"/>
    </row>
    <row r="925" spans="1:21">
      <c r="A925" s="239" t="s">
        <v>3989</v>
      </c>
      <c r="B925" s="239">
        <f t="shared" si="105"/>
        <v>55</v>
      </c>
      <c r="C925" s="239">
        <f t="shared" si="106"/>
        <v>34</v>
      </c>
      <c r="D925" s="239">
        <f t="shared" si="107"/>
        <v>2</v>
      </c>
      <c r="E925" s="149" t="s">
        <v>1407</v>
      </c>
      <c r="F925" s="150">
        <v>2.86</v>
      </c>
      <c r="G925" s="150">
        <v>0.17799999999999999</v>
      </c>
      <c r="H925" s="150">
        <v>0.01</v>
      </c>
      <c r="I925" s="151">
        <f t="shared" si="108"/>
        <v>0.6</v>
      </c>
      <c r="J925">
        <f t="shared" si="109"/>
        <v>0.39999999999999997</v>
      </c>
      <c r="K925">
        <f t="shared" si="110"/>
        <v>0.3</v>
      </c>
      <c r="L925">
        <f t="shared" si="111"/>
        <v>0.44999999999999996</v>
      </c>
      <c r="M925" s="150"/>
      <c r="U925" s="239"/>
    </row>
    <row r="926" spans="1:21">
      <c r="A926" s="239" t="s">
        <v>3989</v>
      </c>
      <c r="B926" s="239">
        <f t="shared" si="105"/>
        <v>60</v>
      </c>
      <c r="C926" s="239">
        <f t="shared" si="106"/>
        <v>20</v>
      </c>
      <c r="D926" s="239">
        <f t="shared" si="107"/>
        <v>1.5</v>
      </c>
      <c r="E926" s="149" t="s">
        <v>1409</v>
      </c>
      <c r="F926" s="150">
        <v>1.81</v>
      </c>
      <c r="G926" s="150">
        <v>0.16</v>
      </c>
      <c r="H926" s="150">
        <v>0.01</v>
      </c>
      <c r="I926" s="151">
        <f t="shared" si="108"/>
        <v>0.6</v>
      </c>
      <c r="J926">
        <f t="shared" si="109"/>
        <v>0.39999999999999997</v>
      </c>
      <c r="K926">
        <f t="shared" si="110"/>
        <v>0.3</v>
      </c>
      <c r="L926">
        <f t="shared" si="111"/>
        <v>0.44999999999999996</v>
      </c>
      <c r="M926" s="150"/>
      <c r="U926" s="239"/>
    </row>
    <row r="927" spans="1:21">
      <c r="A927" s="239" t="s">
        <v>3989</v>
      </c>
      <c r="B927" s="239">
        <f t="shared" si="105"/>
        <v>60</v>
      </c>
      <c r="C927" s="239">
        <f t="shared" si="106"/>
        <v>20</v>
      </c>
      <c r="D927" s="239">
        <f t="shared" si="107"/>
        <v>2</v>
      </c>
      <c r="E927" s="149" t="s">
        <v>1410</v>
      </c>
      <c r="F927" s="150">
        <v>2.38</v>
      </c>
      <c r="G927" s="150">
        <v>0.16</v>
      </c>
      <c r="H927" s="150">
        <v>0.01</v>
      </c>
      <c r="I927" s="151">
        <f t="shared" si="108"/>
        <v>0.6</v>
      </c>
      <c r="J927">
        <f t="shared" si="109"/>
        <v>0.39999999999999997</v>
      </c>
      <c r="K927">
        <f t="shared" si="110"/>
        <v>0.3</v>
      </c>
      <c r="L927">
        <f t="shared" si="111"/>
        <v>0.44999999999999996</v>
      </c>
      <c r="M927" s="150"/>
      <c r="U927" s="239"/>
    </row>
    <row r="928" spans="1:21">
      <c r="A928" s="239" t="s">
        <v>3989</v>
      </c>
      <c r="B928" s="239">
        <f t="shared" si="105"/>
        <v>60</v>
      </c>
      <c r="C928" s="239">
        <f t="shared" si="106"/>
        <v>30</v>
      </c>
      <c r="D928" s="239">
        <f t="shared" si="107"/>
        <v>1.5</v>
      </c>
      <c r="E928" s="149" t="s">
        <v>1411</v>
      </c>
      <c r="F928" s="150">
        <v>2.0499999999999998</v>
      </c>
      <c r="G928" s="150">
        <v>0.18</v>
      </c>
      <c r="H928" s="150">
        <v>0.01</v>
      </c>
      <c r="I928" s="151">
        <f t="shared" si="108"/>
        <v>0.6</v>
      </c>
      <c r="J928">
        <f t="shared" si="109"/>
        <v>0.39999999999999997</v>
      </c>
      <c r="K928">
        <f t="shared" si="110"/>
        <v>0.3</v>
      </c>
      <c r="L928">
        <f t="shared" si="111"/>
        <v>0.44999999999999996</v>
      </c>
      <c r="M928" s="150"/>
      <c r="U928" s="239"/>
    </row>
    <row r="929" spans="1:21">
      <c r="A929" s="239" t="s">
        <v>3989</v>
      </c>
      <c r="B929" s="239">
        <f t="shared" si="105"/>
        <v>60</v>
      </c>
      <c r="C929" s="239">
        <f t="shared" si="106"/>
        <v>30</v>
      </c>
      <c r="D929" s="239">
        <f t="shared" si="107"/>
        <v>2</v>
      </c>
      <c r="E929" s="149" t="s">
        <v>1412</v>
      </c>
      <c r="F929" s="150">
        <v>2.69</v>
      </c>
      <c r="G929" s="150">
        <v>0.18</v>
      </c>
      <c r="H929" s="150">
        <v>0.01</v>
      </c>
      <c r="I929" s="151">
        <f t="shared" si="108"/>
        <v>0.6</v>
      </c>
      <c r="J929">
        <f t="shared" si="109"/>
        <v>0.39999999999999997</v>
      </c>
      <c r="K929">
        <f t="shared" si="110"/>
        <v>0.3</v>
      </c>
      <c r="L929">
        <f t="shared" si="111"/>
        <v>0.44999999999999996</v>
      </c>
      <c r="M929" s="150"/>
      <c r="U929" s="239"/>
    </row>
    <row r="930" spans="1:21">
      <c r="A930" s="239" t="s">
        <v>3989</v>
      </c>
      <c r="B930" s="239">
        <f t="shared" si="105"/>
        <v>60</v>
      </c>
      <c r="C930" s="239">
        <f t="shared" si="106"/>
        <v>30</v>
      </c>
      <c r="D930" s="239">
        <f t="shared" si="107"/>
        <v>2.5</v>
      </c>
      <c r="E930" s="149" t="s">
        <v>1413</v>
      </c>
      <c r="F930" s="150">
        <v>3.33</v>
      </c>
      <c r="G930" s="150">
        <v>0.18</v>
      </c>
      <c r="H930" s="150">
        <v>0.01</v>
      </c>
      <c r="I930" s="151">
        <f t="shared" si="108"/>
        <v>0.6</v>
      </c>
      <c r="J930">
        <f t="shared" si="109"/>
        <v>0.39999999999999997</v>
      </c>
      <c r="K930">
        <f t="shared" si="110"/>
        <v>0.3</v>
      </c>
      <c r="L930">
        <f t="shared" si="111"/>
        <v>0.44999999999999996</v>
      </c>
      <c r="M930" s="150"/>
      <c r="U930" s="239"/>
    </row>
    <row r="931" spans="1:21">
      <c r="A931" s="239" t="s">
        <v>3989</v>
      </c>
      <c r="B931" s="239">
        <f t="shared" si="105"/>
        <v>60</v>
      </c>
      <c r="C931" s="239">
        <f t="shared" si="106"/>
        <v>30</v>
      </c>
      <c r="D931" s="239">
        <f t="shared" si="107"/>
        <v>3</v>
      </c>
      <c r="E931" s="149" t="s">
        <v>1414</v>
      </c>
      <c r="F931" s="150">
        <v>3.8</v>
      </c>
      <c r="G931" s="150">
        <v>0.18</v>
      </c>
      <c r="H931" s="150">
        <v>1.2E-2</v>
      </c>
      <c r="I931" s="151">
        <f t="shared" si="108"/>
        <v>0.72</v>
      </c>
      <c r="J931">
        <f t="shared" si="109"/>
        <v>0.48</v>
      </c>
      <c r="K931">
        <f t="shared" si="110"/>
        <v>0.36</v>
      </c>
      <c r="L931">
        <f t="shared" si="111"/>
        <v>0.54</v>
      </c>
      <c r="M931" s="150"/>
      <c r="U931" s="239"/>
    </row>
    <row r="932" spans="1:21">
      <c r="A932" s="239" t="s">
        <v>3989</v>
      </c>
      <c r="B932" s="239">
        <f t="shared" si="105"/>
        <v>60</v>
      </c>
      <c r="C932" s="239">
        <f t="shared" si="106"/>
        <v>30</v>
      </c>
      <c r="D932" s="239">
        <f t="shared" si="107"/>
        <v>4</v>
      </c>
      <c r="E932" s="149" t="s">
        <v>1415</v>
      </c>
      <c r="F932" s="150">
        <v>4.88</v>
      </c>
      <c r="G932" s="150">
        <v>0.18</v>
      </c>
      <c r="H932" s="150">
        <v>1.2E-2</v>
      </c>
      <c r="I932" s="151">
        <f t="shared" si="108"/>
        <v>0.72</v>
      </c>
      <c r="J932">
        <f t="shared" si="109"/>
        <v>0.48</v>
      </c>
      <c r="K932">
        <f t="shared" si="110"/>
        <v>0.36</v>
      </c>
      <c r="L932">
        <f t="shared" si="111"/>
        <v>0.54</v>
      </c>
      <c r="M932" s="150"/>
      <c r="U932" s="239"/>
    </row>
    <row r="933" spans="1:21">
      <c r="A933" s="239" t="s">
        <v>3989</v>
      </c>
      <c r="B933" s="239">
        <f t="shared" si="105"/>
        <v>60</v>
      </c>
      <c r="C933" s="239">
        <f t="shared" si="106"/>
        <v>40</v>
      </c>
      <c r="D933" s="239">
        <f t="shared" si="107"/>
        <v>1.5</v>
      </c>
      <c r="E933" s="149" t="s">
        <v>1416</v>
      </c>
      <c r="F933" s="150">
        <v>2.2799999999999998</v>
      </c>
      <c r="G933" s="150"/>
      <c r="H933" s="150">
        <v>0.01</v>
      </c>
      <c r="I933" s="151">
        <f t="shared" si="108"/>
        <v>0.6</v>
      </c>
      <c r="J933">
        <f t="shared" si="109"/>
        <v>0.39999999999999997</v>
      </c>
      <c r="K933">
        <f t="shared" si="110"/>
        <v>0.3</v>
      </c>
      <c r="L933">
        <f t="shared" si="111"/>
        <v>0.44999999999999996</v>
      </c>
      <c r="M933" s="150"/>
      <c r="U933" s="239"/>
    </row>
    <row r="934" spans="1:21">
      <c r="A934" s="239" t="s">
        <v>3989</v>
      </c>
      <c r="B934" s="239">
        <f t="shared" si="105"/>
        <v>60</v>
      </c>
      <c r="C934" s="239">
        <f t="shared" si="106"/>
        <v>40</v>
      </c>
      <c r="D934" s="239">
        <f t="shared" si="107"/>
        <v>2</v>
      </c>
      <c r="E934" s="149" t="s">
        <v>1417</v>
      </c>
      <c r="F934" s="150">
        <v>3.01</v>
      </c>
      <c r="G934" s="150">
        <v>0.2</v>
      </c>
      <c r="H934" s="150">
        <v>0.01</v>
      </c>
      <c r="I934" s="151">
        <f t="shared" si="108"/>
        <v>0.6</v>
      </c>
      <c r="J934">
        <f t="shared" si="109"/>
        <v>0.39999999999999997</v>
      </c>
      <c r="K934">
        <f t="shared" si="110"/>
        <v>0.3</v>
      </c>
      <c r="L934">
        <f t="shared" si="111"/>
        <v>0.44999999999999996</v>
      </c>
      <c r="M934" s="150"/>
      <c r="U934" s="239"/>
    </row>
    <row r="935" spans="1:21">
      <c r="A935" s="239" t="s">
        <v>3989</v>
      </c>
      <c r="B935" s="239">
        <f t="shared" si="105"/>
        <v>60</v>
      </c>
      <c r="C935" s="239">
        <f t="shared" si="106"/>
        <v>40</v>
      </c>
      <c r="D935" s="239">
        <f t="shared" si="107"/>
        <v>2.5</v>
      </c>
      <c r="E935" s="149" t="s">
        <v>1418</v>
      </c>
      <c r="F935" s="150">
        <v>3.72</v>
      </c>
      <c r="G935" s="150">
        <v>0.2</v>
      </c>
      <c r="H935" s="150">
        <v>1.2E-2</v>
      </c>
      <c r="I935" s="151">
        <f t="shared" si="108"/>
        <v>0.72</v>
      </c>
      <c r="J935">
        <f t="shared" si="109"/>
        <v>0.48</v>
      </c>
      <c r="K935">
        <f t="shared" si="110"/>
        <v>0.36</v>
      </c>
      <c r="L935">
        <f t="shared" si="111"/>
        <v>0.54</v>
      </c>
      <c r="M935" s="150"/>
      <c r="U935" s="239"/>
    </row>
    <row r="936" spans="1:21">
      <c r="A936" t="s">
        <v>3989</v>
      </c>
      <c r="B936" s="239">
        <f t="shared" si="105"/>
        <v>60</v>
      </c>
      <c r="C936" s="239">
        <f t="shared" si="106"/>
        <v>40</v>
      </c>
      <c r="D936" s="239">
        <f t="shared" si="107"/>
        <v>2.6</v>
      </c>
      <c r="E936" s="149" t="s">
        <v>1419</v>
      </c>
      <c r="F936" s="150">
        <v>3.82</v>
      </c>
      <c r="G936" s="150">
        <v>0.2</v>
      </c>
      <c r="H936" s="150">
        <v>1.2E-2</v>
      </c>
      <c r="I936" s="151">
        <f t="shared" si="108"/>
        <v>0.72</v>
      </c>
      <c r="J936">
        <f t="shared" si="109"/>
        <v>0.48</v>
      </c>
      <c r="K936">
        <f t="shared" si="110"/>
        <v>0.36</v>
      </c>
      <c r="L936">
        <f t="shared" si="111"/>
        <v>0.54</v>
      </c>
      <c r="M936" s="150"/>
      <c r="U936" s="239"/>
    </row>
    <row r="937" spans="1:21">
      <c r="A937" s="239" t="s">
        <v>3989</v>
      </c>
      <c r="B937" s="239">
        <f t="shared" si="105"/>
        <v>60</v>
      </c>
      <c r="C937" s="239">
        <f t="shared" si="106"/>
        <v>40</v>
      </c>
      <c r="D937" s="239">
        <f t="shared" si="107"/>
        <v>2.9</v>
      </c>
      <c r="E937" s="149" t="s">
        <v>1420</v>
      </c>
      <c r="F937" s="150">
        <v>4.2300000000000004</v>
      </c>
      <c r="G937" s="150">
        <v>0.2</v>
      </c>
      <c r="H937" s="150">
        <v>1.2E-2</v>
      </c>
      <c r="I937" s="151">
        <f t="shared" si="108"/>
        <v>0.72</v>
      </c>
      <c r="J937">
        <f t="shared" si="109"/>
        <v>0.48</v>
      </c>
      <c r="K937">
        <f t="shared" si="110"/>
        <v>0.36</v>
      </c>
      <c r="L937">
        <f t="shared" si="111"/>
        <v>0.54</v>
      </c>
      <c r="M937" s="150"/>
      <c r="U937" s="239"/>
    </row>
    <row r="938" spans="1:21">
      <c r="A938" s="239" t="s">
        <v>3989</v>
      </c>
      <c r="B938" s="239">
        <f t="shared" si="105"/>
        <v>60</v>
      </c>
      <c r="C938" s="239">
        <f t="shared" si="106"/>
        <v>40</v>
      </c>
      <c r="D938" s="239">
        <f t="shared" si="107"/>
        <v>3</v>
      </c>
      <c r="E938" s="149" t="s">
        <v>1421</v>
      </c>
      <c r="F938" s="150">
        <v>4.28</v>
      </c>
      <c r="G938" s="150">
        <v>0.2</v>
      </c>
      <c r="H938" s="150">
        <v>1.2E-2</v>
      </c>
      <c r="I938" s="151">
        <f t="shared" si="108"/>
        <v>0.72</v>
      </c>
      <c r="J938">
        <f t="shared" si="109"/>
        <v>0.48</v>
      </c>
      <c r="K938">
        <f t="shared" si="110"/>
        <v>0.36</v>
      </c>
      <c r="L938">
        <f t="shared" si="111"/>
        <v>0.54</v>
      </c>
      <c r="M938" s="150"/>
      <c r="U938" s="239"/>
    </row>
    <row r="939" spans="1:21">
      <c r="A939" s="239" t="s">
        <v>3989</v>
      </c>
      <c r="B939" s="239">
        <f t="shared" si="105"/>
        <v>60</v>
      </c>
      <c r="C939" s="239">
        <f t="shared" si="106"/>
        <v>40</v>
      </c>
      <c r="D939" s="239">
        <f t="shared" si="107"/>
        <v>3.2</v>
      </c>
      <c r="E939" s="149" t="s">
        <v>1422</v>
      </c>
      <c r="F939" s="150">
        <v>4.63</v>
      </c>
      <c r="G939" s="150">
        <v>0.2</v>
      </c>
      <c r="H939" s="150">
        <v>1.2E-2</v>
      </c>
      <c r="I939" s="151">
        <f t="shared" si="108"/>
        <v>0.72</v>
      </c>
      <c r="J939">
        <f t="shared" si="109"/>
        <v>0.48</v>
      </c>
      <c r="K939">
        <f t="shared" si="110"/>
        <v>0.36</v>
      </c>
      <c r="L939">
        <f t="shared" si="111"/>
        <v>0.54</v>
      </c>
      <c r="M939" s="150"/>
      <c r="U939" s="239"/>
    </row>
    <row r="940" spans="1:21">
      <c r="A940" s="239" t="s">
        <v>3989</v>
      </c>
      <c r="B940" s="239">
        <f t="shared" si="105"/>
        <v>60</v>
      </c>
      <c r="C940" s="239">
        <f t="shared" si="106"/>
        <v>40</v>
      </c>
      <c r="D940" s="239">
        <f t="shared" si="107"/>
        <v>3.6</v>
      </c>
      <c r="E940" s="149" t="s">
        <v>1423</v>
      </c>
      <c r="F940" s="150">
        <v>5.16</v>
      </c>
      <c r="G940" s="150">
        <v>0.2</v>
      </c>
      <c r="H940" s="150">
        <v>1.6E-2</v>
      </c>
      <c r="I940" s="151">
        <f t="shared" si="108"/>
        <v>0.96</v>
      </c>
      <c r="J940">
        <f t="shared" si="109"/>
        <v>0.6399999999999999</v>
      </c>
      <c r="K940">
        <f t="shared" si="110"/>
        <v>0.48</v>
      </c>
      <c r="L940">
        <f t="shared" si="111"/>
        <v>0.72</v>
      </c>
      <c r="M940" s="150"/>
      <c r="U940" s="239"/>
    </row>
    <row r="941" spans="1:21">
      <c r="A941" s="239" t="s">
        <v>3989</v>
      </c>
      <c r="B941" s="239">
        <f t="shared" si="105"/>
        <v>60</v>
      </c>
      <c r="C941" s="239">
        <f t="shared" si="106"/>
        <v>40</v>
      </c>
      <c r="D941" s="239">
        <f t="shared" si="107"/>
        <v>4</v>
      </c>
      <c r="E941" s="149" t="s">
        <v>1424</v>
      </c>
      <c r="F941" s="150">
        <v>5.67</v>
      </c>
      <c r="G941" s="150">
        <v>0.2</v>
      </c>
      <c r="H941" s="150">
        <v>1.6E-2</v>
      </c>
      <c r="I941" s="151">
        <f t="shared" si="108"/>
        <v>0.96</v>
      </c>
      <c r="J941">
        <f t="shared" si="109"/>
        <v>0.6399999999999999</v>
      </c>
      <c r="K941">
        <f t="shared" si="110"/>
        <v>0.48</v>
      </c>
      <c r="L941">
        <f t="shared" si="111"/>
        <v>0.72</v>
      </c>
      <c r="M941" s="150"/>
      <c r="U941" s="239"/>
    </row>
    <row r="942" spans="1:21">
      <c r="A942" s="239" t="s">
        <v>3989</v>
      </c>
      <c r="B942" s="239">
        <f t="shared" si="105"/>
        <v>60</v>
      </c>
      <c r="C942" s="239">
        <f t="shared" si="106"/>
        <v>40</v>
      </c>
      <c r="D942" s="239">
        <f t="shared" si="107"/>
        <v>4.5</v>
      </c>
      <c r="E942" s="149" t="s">
        <v>1425</v>
      </c>
      <c r="F942" s="150">
        <v>6.29</v>
      </c>
      <c r="G942" s="150">
        <v>0.2</v>
      </c>
      <c r="H942" s="150">
        <v>1.6E-2</v>
      </c>
      <c r="I942" s="151">
        <f t="shared" si="108"/>
        <v>0.96</v>
      </c>
      <c r="J942">
        <f t="shared" si="109"/>
        <v>0.6399999999999999</v>
      </c>
      <c r="K942">
        <f t="shared" si="110"/>
        <v>0.48</v>
      </c>
      <c r="L942">
        <f t="shared" si="111"/>
        <v>0.72</v>
      </c>
      <c r="M942" s="150"/>
      <c r="U942" s="239"/>
    </row>
    <row r="943" spans="1:21">
      <c r="A943" s="239" t="s">
        <v>3989</v>
      </c>
      <c r="B943" s="239">
        <f t="shared" si="105"/>
        <v>60</v>
      </c>
      <c r="C943" s="239">
        <f t="shared" si="106"/>
        <v>40</v>
      </c>
      <c r="D943" s="239">
        <f t="shared" si="107"/>
        <v>5</v>
      </c>
      <c r="E943" s="149" t="s">
        <v>1426</v>
      </c>
      <c r="F943" s="150">
        <v>6.9</v>
      </c>
      <c r="G943" s="150">
        <v>0.2</v>
      </c>
      <c r="H943" s="150">
        <v>0.02</v>
      </c>
      <c r="I943" s="151">
        <f t="shared" si="108"/>
        <v>1.2</v>
      </c>
      <c r="J943">
        <f t="shared" si="109"/>
        <v>0.79999999999999993</v>
      </c>
      <c r="K943">
        <f t="shared" si="110"/>
        <v>0.6</v>
      </c>
      <c r="L943">
        <f t="shared" si="111"/>
        <v>0.89999999999999991</v>
      </c>
      <c r="M943" s="150"/>
      <c r="U943" s="239"/>
    </row>
    <row r="944" spans="1:21">
      <c r="A944" s="239" t="s">
        <v>3989</v>
      </c>
      <c r="B944" s="239">
        <f t="shared" si="105"/>
        <v>60</v>
      </c>
      <c r="C944" s="239">
        <f t="shared" si="106"/>
        <v>40</v>
      </c>
      <c r="D944" s="239">
        <f t="shared" si="107"/>
        <v>5.6</v>
      </c>
      <c r="E944" s="149" t="s">
        <v>1427</v>
      </c>
      <c r="F944" s="150">
        <v>7.6</v>
      </c>
      <c r="G944" s="150">
        <v>0.2</v>
      </c>
      <c r="H944" s="150">
        <v>0.02</v>
      </c>
      <c r="I944" s="151">
        <f t="shared" si="108"/>
        <v>1.2</v>
      </c>
      <c r="J944">
        <f t="shared" si="109"/>
        <v>0.79999999999999993</v>
      </c>
      <c r="K944">
        <f t="shared" si="110"/>
        <v>0.6</v>
      </c>
      <c r="L944">
        <f t="shared" si="111"/>
        <v>0.89999999999999991</v>
      </c>
      <c r="M944" s="150"/>
      <c r="U944" s="239"/>
    </row>
    <row r="945" spans="1:21">
      <c r="A945" s="239" t="s">
        <v>3989</v>
      </c>
      <c r="B945" s="239">
        <f t="shared" si="105"/>
        <v>60</v>
      </c>
      <c r="C945" s="239">
        <f t="shared" si="106"/>
        <v>40</v>
      </c>
      <c r="D945" s="239">
        <f t="shared" si="107"/>
        <v>6</v>
      </c>
      <c r="E945" s="149" t="s">
        <v>1428</v>
      </c>
      <c r="F945" s="150">
        <v>8.0500000000000007</v>
      </c>
      <c r="G945" s="150">
        <v>0.2</v>
      </c>
      <c r="H945" s="150">
        <v>2.4E-2</v>
      </c>
      <c r="I945" s="151">
        <f t="shared" si="108"/>
        <v>1.44</v>
      </c>
      <c r="J945">
        <f t="shared" si="109"/>
        <v>0.96</v>
      </c>
      <c r="K945">
        <f t="shared" si="110"/>
        <v>0.72</v>
      </c>
      <c r="L945">
        <f t="shared" si="111"/>
        <v>1.08</v>
      </c>
      <c r="M945" s="150"/>
      <c r="U945" s="239"/>
    </row>
    <row r="946" spans="1:21">
      <c r="A946" s="239" t="s">
        <v>3989</v>
      </c>
      <c r="B946" s="239">
        <f t="shared" si="105"/>
        <v>60</v>
      </c>
      <c r="C946" s="239">
        <f t="shared" si="106"/>
        <v>50</v>
      </c>
      <c r="D946" s="239">
        <f t="shared" si="107"/>
        <v>2</v>
      </c>
      <c r="E946" s="149" t="s">
        <v>1429</v>
      </c>
      <c r="F946" s="150">
        <v>3.32</v>
      </c>
      <c r="G946" s="150">
        <v>0.22</v>
      </c>
      <c r="H946" s="150">
        <v>0.01</v>
      </c>
      <c r="I946" s="151">
        <f t="shared" si="108"/>
        <v>0.6</v>
      </c>
      <c r="J946">
        <f t="shared" si="109"/>
        <v>0.39999999999999997</v>
      </c>
      <c r="K946">
        <f t="shared" si="110"/>
        <v>0.3</v>
      </c>
      <c r="L946">
        <f t="shared" si="111"/>
        <v>0.44999999999999996</v>
      </c>
      <c r="M946" s="150"/>
      <c r="U946" s="239"/>
    </row>
    <row r="947" spans="1:21">
      <c r="A947" s="239" t="s">
        <v>3989</v>
      </c>
      <c r="B947" s="239">
        <f t="shared" si="105"/>
        <v>60</v>
      </c>
      <c r="C947" s="239">
        <f t="shared" si="106"/>
        <v>50</v>
      </c>
      <c r="D947" s="239">
        <f t="shared" si="107"/>
        <v>3</v>
      </c>
      <c r="E947" s="149" t="s">
        <v>1430</v>
      </c>
      <c r="F947" s="150">
        <v>4.75</v>
      </c>
      <c r="G947" s="150">
        <v>0.22</v>
      </c>
      <c r="H947" s="150">
        <v>1.2E-2</v>
      </c>
      <c r="I947" s="151">
        <f t="shared" si="108"/>
        <v>0.72</v>
      </c>
      <c r="J947">
        <f t="shared" si="109"/>
        <v>0.48</v>
      </c>
      <c r="K947">
        <f t="shared" si="110"/>
        <v>0.36</v>
      </c>
      <c r="L947">
        <f t="shared" si="111"/>
        <v>0.54</v>
      </c>
      <c r="M947" s="150"/>
      <c r="U947" s="239"/>
    </row>
    <row r="948" spans="1:21">
      <c r="A948" s="239" t="s">
        <v>3989</v>
      </c>
      <c r="B948" s="239">
        <f t="shared" si="105"/>
        <v>60</v>
      </c>
      <c r="C948" s="239">
        <f t="shared" si="106"/>
        <v>50</v>
      </c>
      <c r="D948" s="239">
        <f t="shared" si="107"/>
        <v>4</v>
      </c>
      <c r="E948" s="149" t="s">
        <v>1431</v>
      </c>
      <c r="F948" s="150">
        <v>6.14</v>
      </c>
      <c r="G948" s="150">
        <v>0.22</v>
      </c>
      <c r="H948" s="150">
        <v>1.6E-2</v>
      </c>
      <c r="I948" s="151">
        <f t="shared" si="108"/>
        <v>0.96</v>
      </c>
      <c r="J948">
        <f t="shared" si="109"/>
        <v>0.6399999999999999</v>
      </c>
      <c r="K948">
        <f t="shared" si="110"/>
        <v>0.48</v>
      </c>
      <c r="L948">
        <f t="shared" si="111"/>
        <v>0.72</v>
      </c>
      <c r="M948" s="150"/>
      <c r="U948" s="239"/>
    </row>
    <row r="949" spans="1:21">
      <c r="A949" t="s">
        <v>3989</v>
      </c>
      <c r="B949" s="239">
        <f t="shared" si="105"/>
        <v>70</v>
      </c>
      <c r="C949" s="239">
        <f t="shared" si="106"/>
        <v>20</v>
      </c>
      <c r="D949" s="239">
        <f t="shared" si="107"/>
        <v>2</v>
      </c>
      <c r="E949" s="149" t="s">
        <v>1446</v>
      </c>
      <c r="F949" s="150">
        <v>2.69</v>
      </c>
      <c r="G949" s="150">
        <v>0.18</v>
      </c>
      <c r="H949" s="150">
        <v>0.01</v>
      </c>
      <c r="I949" s="151">
        <f t="shared" si="108"/>
        <v>0.6</v>
      </c>
      <c r="J949">
        <f t="shared" si="109"/>
        <v>0.39999999999999997</v>
      </c>
      <c r="K949">
        <f t="shared" si="110"/>
        <v>0.3</v>
      </c>
      <c r="L949">
        <f t="shared" si="111"/>
        <v>0.44999999999999996</v>
      </c>
      <c r="M949" s="150"/>
      <c r="U949" s="239"/>
    </row>
    <row r="950" spans="1:21">
      <c r="A950" s="239" t="s">
        <v>3989</v>
      </c>
      <c r="B950" s="239">
        <f t="shared" si="105"/>
        <v>70</v>
      </c>
      <c r="C950" s="239">
        <f t="shared" si="106"/>
        <v>30</v>
      </c>
      <c r="D950" s="239">
        <f t="shared" si="107"/>
        <v>2</v>
      </c>
      <c r="E950" s="149" t="s">
        <v>1447</v>
      </c>
      <c r="F950" s="150">
        <v>3.01</v>
      </c>
      <c r="G950" s="150">
        <v>0.2</v>
      </c>
      <c r="H950" s="150">
        <v>0.01</v>
      </c>
      <c r="I950" s="151">
        <f t="shared" si="108"/>
        <v>0.6</v>
      </c>
      <c r="J950">
        <f t="shared" si="109"/>
        <v>0.39999999999999997</v>
      </c>
      <c r="K950">
        <f t="shared" si="110"/>
        <v>0.3</v>
      </c>
      <c r="L950">
        <f t="shared" si="111"/>
        <v>0.44999999999999996</v>
      </c>
      <c r="M950" s="150"/>
      <c r="U950" s="239"/>
    </row>
    <row r="951" spans="1:21">
      <c r="A951" s="239" t="s">
        <v>3989</v>
      </c>
      <c r="B951" s="239">
        <f t="shared" si="105"/>
        <v>70</v>
      </c>
      <c r="C951" s="239">
        <f t="shared" si="106"/>
        <v>30</v>
      </c>
      <c r="D951" s="239">
        <f t="shared" si="107"/>
        <v>3</v>
      </c>
      <c r="E951" s="149" t="s">
        <v>1448</v>
      </c>
      <c r="F951" s="150">
        <v>4.28</v>
      </c>
      <c r="G951" s="150">
        <v>0.2</v>
      </c>
      <c r="H951" s="150">
        <v>1.2E-2</v>
      </c>
      <c r="I951" s="151">
        <f t="shared" si="108"/>
        <v>0.72</v>
      </c>
      <c r="J951">
        <f t="shared" si="109"/>
        <v>0.48</v>
      </c>
      <c r="K951">
        <f t="shared" si="110"/>
        <v>0.36</v>
      </c>
      <c r="L951">
        <f t="shared" si="111"/>
        <v>0.54</v>
      </c>
      <c r="M951" s="150"/>
      <c r="U951" s="239"/>
    </row>
    <row r="952" spans="1:21">
      <c r="A952" s="239" t="s">
        <v>3989</v>
      </c>
      <c r="B952" s="239">
        <f t="shared" si="105"/>
        <v>70</v>
      </c>
      <c r="C952" s="239">
        <f t="shared" si="106"/>
        <v>30</v>
      </c>
      <c r="D952" s="239">
        <f t="shared" si="107"/>
        <v>4</v>
      </c>
      <c r="E952" s="149" t="s">
        <v>1449</v>
      </c>
      <c r="F952" s="150">
        <v>5.51</v>
      </c>
      <c r="G952" s="150">
        <v>0.2</v>
      </c>
      <c r="H952" s="150">
        <v>1.6E-2</v>
      </c>
      <c r="I952" s="151">
        <f t="shared" si="108"/>
        <v>0.96</v>
      </c>
      <c r="J952">
        <f t="shared" si="109"/>
        <v>0.6399999999999999</v>
      </c>
      <c r="K952">
        <f t="shared" si="110"/>
        <v>0.48</v>
      </c>
      <c r="L952">
        <f t="shared" si="111"/>
        <v>0.72</v>
      </c>
      <c r="M952" s="150"/>
      <c r="U952" s="239"/>
    </row>
    <row r="953" spans="1:21">
      <c r="A953" s="239" t="s">
        <v>3989</v>
      </c>
      <c r="B953" s="239">
        <f t="shared" si="105"/>
        <v>70</v>
      </c>
      <c r="C953" s="239">
        <f t="shared" si="106"/>
        <v>40</v>
      </c>
      <c r="D953" s="239">
        <f t="shared" si="107"/>
        <v>2</v>
      </c>
      <c r="E953" s="149" t="s">
        <v>1450</v>
      </c>
      <c r="F953" s="150">
        <v>3.32</v>
      </c>
      <c r="G953" s="150">
        <v>0.22</v>
      </c>
      <c r="H953" s="150">
        <v>0.01</v>
      </c>
      <c r="I953" s="151">
        <f t="shared" si="108"/>
        <v>0.6</v>
      </c>
      <c r="J953">
        <f t="shared" si="109"/>
        <v>0.39999999999999997</v>
      </c>
      <c r="K953">
        <f t="shared" si="110"/>
        <v>0.3</v>
      </c>
      <c r="L953">
        <f t="shared" si="111"/>
        <v>0.44999999999999996</v>
      </c>
      <c r="M953" s="150"/>
      <c r="U953" s="239"/>
    </row>
    <row r="954" spans="1:21">
      <c r="A954" s="239" t="s">
        <v>3989</v>
      </c>
      <c r="B954" s="239">
        <f t="shared" si="105"/>
        <v>70</v>
      </c>
      <c r="C954" s="239">
        <f t="shared" si="106"/>
        <v>40</v>
      </c>
      <c r="D954" s="239">
        <f t="shared" si="107"/>
        <v>2.5</v>
      </c>
      <c r="E954" s="149" t="s">
        <v>1451</v>
      </c>
      <c r="F954" s="150">
        <v>4.1100000000000003</v>
      </c>
      <c r="G954" s="150">
        <v>0.22</v>
      </c>
      <c r="H954" s="150">
        <v>1.2E-2</v>
      </c>
      <c r="I954" s="151">
        <f t="shared" si="108"/>
        <v>0.72</v>
      </c>
      <c r="J954">
        <f t="shared" si="109"/>
        <v>0.48</v>
      </c>
      <c r="K954">
        <f t="shared" si="110"/>
        <v>0.36</v>
      </c>
      <c r="L954">
        <f t="shared" si="111"/>
        <v>0.54</v>
      </c>
      <c r="M954" s="150"/>
      <c r="U954" s="239"/>
    </row>
    <row r="955" spans="1:21">
      <c r="A955" s="239" t="s">
        <v>3989</v>
      </c>
      <c r="B955" s="239">
        <f t="shared" si="105"/>
        <v>70</v>
      </c>
      <c r="C955" s="239">
        <f t="shared" si="106"/>
        <v>40</v>
      </c>
      <c r="D955" s="239">
        <f t="shared" si="107"/>
        <v>2.9</v>
      </c>
      <c r="E955" s="149" t="s">
        <v>1452</v>
      </c>
      <c r="F955" s="150">
        <v>4.6900000000000004</v>
      </c>
      <c r="G955" s="150">
        <v>0.22</v>
      </c>
      <c r="H955" s="150">
        <v>1.2E-2</v>
      </c>
      <c r="I955" s="151">
        <f t="shared" si="108"/>
        <v>0.72</v>
      </c>
      <c r="J955">
        <f t="shared" si="109"/>
        <v>0.48</v>
      </c>
      <c r="K955">
        <f t="shared" si="110"/>
        <v>0.36</v>
      </c>
      <c r="L955">
        <f t="shared" si="111"/>
        <v>0.54</v>
      </c>
      <c r="M955" s="150"/>
      <c r="U955" s="239"/>
    </row>
    <row r="956" spans="1:21">
      <c r="A956" s="239" t="s">
        <v>3989</v>
      </c>
      <c r="B956" s="239">
        <f t="shared" ref="B956:B1019" si="112">SPLITME($E956,0,"*","tube")</f>
        <v>70</v>
      </c>
      <c r="C956" s="239">
        <f t="shared" ref="C956:C1019" si="113">SPLITME($E956,1,"*","tube")</f>
        <v>40</v>
      </c>
      <c r="D956" s="239">
        <f t="shared" ref="D956:D1019" si="114">SPLITME($E956,2,"*","tube")</f>
        <v>3</v>
      </c>
      <c r="E956" s="149" t="s">
        <v>1453</v>
      </c>
      <c r="F956" s="150">
        <v>4.75</v>
      </c>
      <c r="G956" s="150">
        <v>0.22</v>
      </c>
      <c r="H956" s="150">
        <v>1.2E-2</v>
      </c>
      <c r="I956" s="151">
        <f t="shared" si="108"/>
        <v>0.72</v>
      </c>
      <c r="J956">
        <f t="shared" si="109"/>
        <v>0.48</v>
      </c>
      <c r="K956">
        <f t="shared" si="110"/>
        <v>0.36</v>
      </c>
      <c r="L956">
        <f t="shared" si="111"/>
        <v>0.54</v>
      </c>
      <c r="M956" s="150"/>
      <c r="U956" s="239"/>
    </row>
    <row r="957" spans="1:21">
      <c r="A957" s="239" t="s">
        <v>3989</v>
      </c>
      <c r="B957" s="239">
        <f t="shared" si="112"/>
        <v>70</v>
      </c>
      <c r="C957" s="239">
        <f t="shared" si="113"/>
        <v>40</v>
      </c>
      <c r="D957" s="239">
        <f t="shared" si="114"/>
        <v>3.2</v>
      </c>
      <c r="E957" s="149" t="s">
        <v>1454</v>
      </c>
      <c r="F957" s="150">
        <v>5.14</v>
      </c>
      <c r="G957" s="150">
        <v>0.22</v>
      </c>
      <c r="H957" s="150">
        <v>1.6E-2</v>
      </c>
      <c r="I957" s="151">
        <f t="shared" si="108"/>
        <v>0.96</v>
      </c>
      <c r="J957">
        <f t="shared" si="109"/>
        <v>0.6399999999999999</v>
      </c>
      <c r="K957">
        <f t="shared" si="110"/>
        <v>0.48</v>
      </c>
      <c r="L957">
        <f t="shared" si="111"/>
        <v>0.72</v>
      </c>
      <c r="M957" s="150"/>
      <c r="U957" s="239"/>
    </row>
    <row r="958" spans="1:21">
      <c r="A958" s="239" t="s">
        <v>3989</v>
      </c>
      <c r="B958" s="239">
        <f t="shared" si="112"/>
        <v>70</v>
      </c>
      <c r="C958" s="239">
        <f t="shared" si="113"/>
        <v>40</v>
      </c>
      <c r="D958" s="239">
        <f t="shared" si="114"/>
        <v>3.6</v>
      </c>
      <c r="E958" s="149" t="s">
        <v>1455</v>
      </c>
      <c r="F958" s="150">
        <v>5.72</v>
      </c>
      <c r="G958" s="150">
        <v>0.22</v>
      </c>
      <c r="H958" s="150">
        <v>1.6E-2</v>
      </c>
      <c r="I958" s="151">
        <f t="shared" si="108"/>
        <v>0.96</v>
      </c>
      <c r="J958">
        <f t="shared" si="109"/>
        <v>0.6399999999999999</v>
      </c>
      <c r="K958">
        <f t="shared" si="110"/>
        <v>0.48</v>
      </c>
      <c r="L958">
        <f t="shared" si="111"/>
        <v>0.72</v>
      </c>
      <c r="M958" s="150"/>
      <c r="U958" s="239"/>
    </row>
    <row r="959" spans="1:21">
      <c r="A959" s="239" t="s">
        <v>3989</v>
      </c>
      <c r="B959" s="239">
        <f t="shared" si="112"/>
        <v>70</v>
      </c>
      <c r="C959" s="239">
        <f t="shared" si="113"/>
        <v>40</v>
      </c>
      <c r="D959" s="239">
        <f t="shared" si="114"/>
        <v>4</v>
      </c>
      <c r="E959" s="149" t="s">
        <v>1456</v>
      </c>
      <c r="F959" s="150">
        <v>6.3</v>
      </c>
      <c r="G959" s="150">
        <v>0.22</v>
      </c>
      <c r="H959" s="150">
        <v>1.6E-2</v>
      </c>
      <c r="I959" s="151">
        <f t="shared" si="108"/>
        <v>0.96</v>
      </c>
      <c r="J959">
        <f t="shared" si="109"/>
        <v>0.6399999999999999</v>
      </c>
      <c r="K959">
        <f t="shared" si="110"/>
        <v>0.48</v>
      </c>
      <c r="L959">
        <f t="shared" si="111"/>
        <v>0.72</v>
      </c>
      <c r="M959" s="150"/>
      <c r="U959" s="239"/>
    </row>
    <row r="960" spans="1:21">
      <c r="A960" s="239" t="s">
        <v>3989</v>
      </c>
      <c r="B960" s="239">
        <f t="shared" si="112"/>
        <v>70</v>
      </c>
      <c r="C960" s="239">
        <f t="shared" si="113"/>
        <v>40</v>
      </c>
      <c r="D960" s="239">
        <f t="shared" si="114"/>
        <v>4.5</v>
      </c>
      <c r="E960" s="149" t="s">
        <v>1457</v>
      </c>
      <c r="F960" s="150">
        <v>7</v>
      </c>
      <c r="G960" s="150">
        <v>0.22</v>
      </c>
      <c r="H960" s="150">
        <v>0.02</v>
      </c>
      <c r="I960" s="151">
        <f t="shared" si="108"/>
        <v>1.2</v>
      </c>
      <c r="J960">
        <f t="shared" si="109"/>
        <v>0.79999999999999993</v>
      </c>
      <c r="K960">
        <f t="shared" si="110"/>
        <v>0.6</v>
      </c>
      <c r="L960">
        <f t="shared" si="111"/>
        <v>0.89999999999999991</v>
      </c>
      <c r="M960" s="150"/>
      <c r="U960" s="239"/>
    </row>
    <row r="961" spans="1:21">
      <c r="A961" t="s">
        <v>3989</v>
      </c>
      <c r="B961" s="239">
        <f t="shared" si="112"/>
        <v>70</v>
      </c>
      <c r="C961" s="239">
        <f t="shared" si="113"/>
        <v>40</v>
      </c>
      <c r="D961" s="239">
        <f t="shared" si="114"/>
        <v>5</v>
      </c>
      <c r="E961" s="149" t="s">
        <v>1458</v>
      </c>
      <c r="F961" s="150">
        <v>7.68</v>
      </c>
      <c r="G961" s="150">
        <v>0.22</v>
      </c>
      <c r="H961" s="150">
        <v>0.02</v>
      </c>
      <c r="I961" s="151">
        <f t="shared" ref="I961:I1024" si="115">H961*60</f>
        <v>1.2</v>
      </c>
      <c r="J961">
        <f t="shared" ref="J961:J1024" si="116">40/60*I961</f>
        <v>0.79999999999999993</v>
      </c>
      <c r="K961">
        <f t="shared" ref="K961:K1024" si="117">(30/60*I961)</f>
        <v>0.6</v>
      </c>
      <c r="L961">
        <f t="shared" ref="L961:L1024" si="118">45/60*I961</f>
        <v>0.89999999999999991</v>
      </c>
      <c r="M961" s="150"/>
      <c r="U961" s="239"/>
    </row>
    <row r="962" spans="1:21">
      <c r="A962" s="239" t="s">
        <v>3989</v>
      </c>
      <c r="B962" s="239">
        <f t="shared" si="112"/>
        <v>70</v>
      </c>
      <c r="C962" s="239">
        <f t="shared" si="113"/>
        <v>40</v>
      </c>
      <c r="D962" s="239">
        <f t="shared" si="114"/>
        <v>5.6</v>
      </c>
      <c r="E962" s="149" t="s">
        <v>1459</v>
      </c>
      <c r="F962" s="150">
        <v>8.48</v>
      </c>
      <c r="G962" s="150">
        <v>0.22</v>
      </c>
      <c r="H962" s="150">
        <v>2.4E-2</v>
      </c>
      <c r="I962" s="151">
        <f t="shared" si="115"/>
        <v>1.44</v>
      </c>
      <c r="J962">
        <f t="shared" si="116"/>
        <v>0.96</v>
      </c>
      <c r="K962">
        <f t="shared" si="117"/>
        <v>0.72</v>
      </c>
      <c r="L962">
        <f t="shared" si="118"/>
        <v>1.08</v>
      </c>
      <c r="M962" s="150"/>
      <c r="U962" s="239"/>
    </row>
    <row r="963" spans="1:21">
      <c r="A963" s="239" t="s">
        <v>3989</v>
      </c>
      <c r="B963" s="239">
        <f t="shared" si="112"/>
        <v>70</v>
      </c>
      <c r="C963" s="239">
        <f t="shared" si="113"/>
        <v>40</v>
      </c>
      <c r="D963" s="239">
        <f t="shared" si="114"/>
        <v>6</v>
      </c>
      <c r="E963" s="149" t="s">
        <v>1460</v>
      </c>
      <c r="F963" s="150">
        <v>8.99</v>
      </c>
      <c r="G963" s="150">
        <v>0.22</v>
      </c>
      <c r="H963" s="150">
        <v>2.4E-2</v>
      </c>
      <c r="I963" s="151">
        <f t="shared" si="115"/>
        <v>1.44</v>
      </c>
      <c r="J963">
        <f t="shared" si="116"/>
        <v>0.96</v>
      </c>
      <c r="K963">
        <f t="shared" si="117"/>
        <v>0.72</v>
      </c>
      <c r="L963">
        <f t="shared" si="118"/>
        <v>1.08</v>
      </c>
      <c r="M963" s="150"/>
      <c r="U963" s="239"/>
    </row>
    <row r="964" spans="1:21">
      <c r="A964" s="239" t="s">
        <v>3989</v>
      </c>
      <c r="B964" s="239">
        <f t="shared" si="112"/>
        <v>70</v>
      </c>
      <c r="C964" s="239">
        <f t="shared" si="113"/>
        <v>50</v>
      </c>
      <c r="D964" s="239">
        <f t="shared" si="114"/>
        <v>2</v>
      </c>
      <c r="E964" s="149" t="s">
        <v>1461</v>
      </c>
      <c r="F964" s="150">
        <v>3.64</v>
      </c>
      <c r="G964" s="150">
        <v>0.24</v>
      </c>
      <c r="H964" s="150">
        <v>1.2E-2</v>
      </c>
      <c r="I964" s="151">
        <f t="shared" si="115"/>
        <v>0.72</v>
      </c>
      <c r="J964">
        <f t="shared" si="116"/>
        <v>0.48</v>
      </c>
      <c r="K964">
        <f t="shared" si="117"/>
        <v>0.36</v>
      </c>
      <c r="L964">
        <f t="shared" si="118"/>
        <v>0.54</v>
      </c>
      <c r="M964" s="150"/>
      <c r="U964" s="239"/>
    </row>
    <row r="965" spans="1:21">
      <c r="A965" s="239" t="s">
        <v>3989</v>
      </c>
      <c r="B965" s="239">
        <f t="shared" si="112"/>
        <v>70</v>
      </c>
      <c r="C965" s="239">
        <f t="shared" si="113"/>
        <v>50</v>
      </c>
      <c r="D965" s="239">
        <f t="shared" si="114"/>
        <v>3</v>
      </c>
      <c r="E965" s="149" t="s">
        <v>1462</v>
      </c>
      <c r="F965" s="150">
        <v>5.22</v>
      </c>
      <c r="G965" s="150">
        <v>0.24</v>
      </c>
      <c r="H965" s="150">
        <v>1.6E-2</v>
      </c>
      <c r="I965" s="151">
        <f t="shared" si="115"/>
        <v>0.96</v>
      </c>
      <c r="J965">
        <f t="shared" si="116"/>
        <v>0.6399999999999999</v>
      </c>
      <c r="K965">
        <f t="shared" si="117"/>
        <v>0.48</v>
      </c>
      <c r="L965">
        <f t="shared" si="118"/>
        <v>0.72</v>
      </c>
      <c r="M965" s="150"/>
      <c r="U965" s="239"/>
    </row>
    <row r="966" spans="1:21">
      <c r="A966" s="239" t="s">
        <v>3989</v>
      </c>
      <c r="B966" s="239">
        <f t="shared" si="112"/>
        <v>70</v>
      </c>
      <c r="C966" s="239">
        <f t="shared" si="113"/>
        <v>50</v>
      </c>
      <c r="D966" s="239">
        <f t="shared" si="114"/>
        <v>4</v>
      </c>
      <c r="E966" s="149" t="s">
        <v>1463</v>
      </c>
      <c r="F966" s="150">
        <v>6.76</v>
      </c>
      <c r="G966" s="150">
        <v>0.24</v>
      </c>
      <c r="H966" s="150">
        <v>0.02</v>
      </c>
      <c r="I966" s="151">
        <f t="shared" si="115"/>
        <v>1.2</v>
      </c>
      <c r="J966">
        <f t="shared" si="116"/>
        <v>0.79999999999999993</v>
      </c>
      <c r="K966">
        <f t="shared" si="117"/>
        <v>0.6</v>
      </c>
      <c r="L966">
        <f t="shared" si="118"/>
        <v>0.89999999999999991</v>
      </c>
      <c r="M966" s="150"/>
      <c r="U966" s="239"/>
    </row>
    <row r="967" spans="1:21">
      <c r="A967" s="239" t="s">
        <v>3989</v>
      </c>
      <c r="B967" s="239">
        <f t="shared" si="112"/>
        <v>80</v>
      </c>
      <c r="C967" s="239">
        <f t="shared" si="113"/>
        <v>20</v>
      </c>
      <c r="D967" s="239">
        <f t="shared" si="114"/>
        <v>2</v>
      </c>
      <c r="E967" s="149" t="s">
        <v>1480</v>
      </c>
      <c r="F967" s="150">
        <v>3.01</v>
      </c>
      <c r="G967" s="150">
        <v>0.16</v>
      </c>
      <c r="H967" s="150">
        <v>0.01</v>
      </c>
      <c r="I967" s="151">
        <f t="shared" si="115"/>
        <v>0.6</v>
      </c>
      <c r="J967">
        <f t="shared" si="116"/>
        <v>0.39999999999999997</v>
      </c>
      <c r="K967">
        <f t="shared" si="117"/>
        <v>0.3</v>
      </c>
      <c r="L967">
        <f t="shared" si="118"/>
        <v>0.44999999999999996</v>
      </c>
      <c r="M967" s="150"/>
      <c r="U967" s="239"/>
    </row>
    <row r="968" spans="1:21">
      <c r="A968" s="239" t="s">
        <v>3989</v>
      </c>
      <c r="B968" s="239">
        <f t="shared" si="112"/>
        <v>80</v>
      </c>
      <c r="C968" s="239">
        <f t="shared" si="113"/>
        <v>30</v>
      </c>
      <c r="D968" s="239">
        <f t="shared" si="114"/>
        <v>2</v>
      </c>
      <c r="E968" s="149" t="s">
        <v>1481</v>
      </c>
      <c r="F968" s="150">
        <v>3.32</v>
      </c>
      <c r="G968" s="150">
        <v>0.22</v>
      </c>
      <c r="H968" s="150">
        <v>0.01</v>
      </c>
      <c r="I968" s="151">
        <f t="shared" si="115"/>
        <v>0.6</v>
      </c>
      <c r="J968">
        <f t="shared" si="116"/>
        <v>0.39999999999999997</v>
      </c>
      <c r="K968">
        <f t="shared" si="117"/>
        <v>0.3</v>
      </c>
      <c r="L968">
        <f t="shared" si="118"/>
        <v>0.44999999999999996</v>
      </c>
      <c r="M968" s="150"/>
      <c r="U968" s="239"/>
    </row>
    <row r="969" spans="1:21">
      <c r="A969" s="239" t="s">
        <v>3989</v>
      </c>
      <c r="B969" s="239">
        <f t="shared" si="112"/>
        <v>80</v>
      </c>
      <c r="C969" s="239">
        <f t="shared" si="113"/>
        <v>30</v>
      </c>
      <c r="D969" s="239">
        <f t="shared" si="114"/>
        <v>3</v>
      </c>
      <c r="E969" s="149" t="s">
        <v>1482</v>
      </c>
      <c r="F969" s="150">
        <v>4.75</v>
      </c>
      <c r="G969" s="150">
        <v>0.22</v>
      </c>
      <c r="H969" s="150">
        <v>1.2E-2</v>
      </c>
      <c r="I969" s="151">
        <f t="shared" si="115"/>
        <v>0.72</v>
      </c>
      <c r="J969">
        <f t="shared" si="116"/>
        <v>0.48</v>
      </c>
      <c r="K969">
        <f t="shared" si="117"/>
        <v>0.36</v>
      </c>
      <c r="L969">
        <f t="shared" si="118"/>
        <v>0.54</v>
      </c>
      <c r="M969" s="150"/>
      <c r="U969" s="239"/>
    </row>
    <row r="970" spans="1:21">
      <c r="A970" s="239" t="s">
        <v>3989</v>
      </c>
      <c r="B970" s="239">
        <f t="shared" si="112"/>
        <v>80</v>
      </c>
      <c r="C970" s="239">
        <f t="shared" si="113"/>
        <v>40</v>
      </c>
      <c r="D970" s="239">
        <f t="shared" si="114"/>
        <v>2</v>
      </c>
      <c r="E970" s="149" t="s">
        <v>1483</v>
      </c>
      <c r="F970" s="150">
        <v>3.64</v>
      </c>
      <c r="G970" s="150">
        <v>0.24</v>
      </c>
      <c r="H970" s="150">
        <v>1.2E-2</v>
      </c>
      <c r="I970" s="151">
        <f t="shared" si="115"/>
        <v>0.72</v>
      </c>
      <c r="J970">
        <f t="shared" si="116"/>
        <v>0.48</v>
      </c>
      <c r="K970">
        <f t="shared" si="117"/>
        <v>0.36</v>
      </c>
      <c r="L970">
        <f t="shared" si="118"/>
        <v>0.54</v>
      </c>
      <c r="M970" s="150"/>
      <c r="U970" s="239"/>
    </row>
    <row r="971" spans="1:21">
      <c r="A971" s="239" t="s">
        <v>3989</v>
      </c>
      <c r="B971" s="239">
        <f t="shared" si="112"/>
        <v>80</v>
      </c>
      <c r="C971" s="239">
        <f t="shared" si="113"/>
        <v>40</v>
      </c>
      <c r="D971" s="239">
        <f t="shared" si="114"/>
        <v>2.5</v>
      </c>
      <c r="E971" s="149" t="s">
        <v>1484</v>
      </c>
      <c r="F971" s="150">
        <v>4.5</v>
      </c>
      <c r="G971" s="150">
        <v>0.24</v>
      </c>
      <c r="H971" s="150">
        <v>1.2E-2</v>
      </c>
      <c r="I971" s="151">
        <f t="shared" si="115"/>
        <v>0.72</v>
      </c>
      <c r="J971">
        <f t="shared" si="116"/>
        <v>0.48</v>
      </c>
      <c r="K971">
        <f t="shared" si="117"/>
        <v>0.36</v>
      </c>
      <c r="L971">
        <f t="shared" si="118"/>
        <v>0.54</v>
      </c>
      <c r="M971" s="150"/>
      <c r="U971" s="239"/>
    </row>
    <row r="972" spans="1:21">
      <c r="A972" s="239" t="s">
        <v>3989</v>
      </c>
      <c r="B972" s="239">
        <f t="shared" si="112"/>
        <v>80</v>
      </c>
      <c r="C972" s="239">
        <f t="shared" si="113"/>
        <v>40</v>
      </c>
      <c r="D972" s="239">
        <f t="shared" si="114"/>
        <v>2.9</v>
      </c>
      <c r="E972" s="149" t="s">
        <v>1485</v>
      </c>
      <c r="F972" s="150">
        <v>5.14</v>
      </c>
      <c r="G972" s="150">
        <v>0.24</v>
      </c>
      <c r="H972" s="150">
        <v>1.6E-2</v>
      </c>
      <c r="I972" s="151">
        <f t="shared" si="115"/>
        <v>0.96</v>
      </c>
      <c r="J972">
        <f t="shared" si="116"/>
        <v>0.6399999999999999</v>
      </c>
      <c r="K972">
        <f t="shared" si="117"/>
        <v>0.48</v>
      </c>
      <c r="L972">
        <f t="shared" si="118"/>
        <v>0.72</v>
      </c>
      <c r="M972" s="150"/>
      <c r="U972" s="239"/>
    </row>
    <row r="973" spans="1:21">
      <c r="A973" t="s">
        <v>3989</v>
      </c>
      <c r="B973" s="239">
        <f t="shared" si="112"/>
        <v>80</v>
      </c>
      <c r="C973" s="239">
        <f t="shared" si="113"/>
        <v>40</v>
      </c>
      <c r="D973" s="239">
        <f t="shared" si="114"/>
        <v>3</v>
      </c>
      <c r="E973" s="149" t="s">
        <v>1486</v>
      </c>
      <c r="F973" s="150">
        <v>5.22</v>
      </c>
      <c r="G973" s="150">
        <v>0.24</v>
      </c>
      <c r="H973" s="150">
        <v>1.6E-2</v>
      </c>
      <c r="I973" s="151">
        <f t="shared" si="115"/>
        <v>0.96</v>
      </c>
      <c r="J973">
        <f t="shared" si="116"/>
        <v>0.6399999999999999</v>
      </c>
      <c r="K973">
        <f t="shared" si="117"/>
        <v>0.48</v>
      </c>
      <c r="L973">
        <f t="shared" si="118"/>
        <v>0.72</v>
      </c>
      <c r="M973" s="150"/>
      <c r="U973" s="239"/>
    </row>
    <row r="974" spans="1:21">
      <c r="A974" s="239" t="s">
        <v>3989</v>
      </c>
      <c r="B974" s="239">
        <f t="shared" si="112"/>
        <v>80</v>
      </c>
      <c r="C974" s="239">
        <f t="shared" si="113"/>
        <v>40</v>
      </c>
      <c r="D974" s="239">
        <f t="shared" si="114"/>
        <v>3.2</v>
      </c>
      <c r="E974" s="149" t="s">
        <v>1487</v>
      </c>
      <c r="F974" s="150">
        <v>5.64</v>
      </c>
      <c r="G974" s="150">
        <v>0.24</v>
      </c>
      <c r="H974" s="150">
        <v>1.6E-2</v>
      </c>
      <c r="I974" s="151">
        <f t="shared" si="115"/>
        <v>0.96</v>
      </c>
      <c r="J974">
        <f t="shared" si="116"/>
        <v>0.6399999999999999</v>
      </c>
      <c r="K974">
        <f t="shared" si="117"/>
        <v>0.48</v>
      </c>
      <c r="L974">
        <f t="shared" si="118"/>
        <v>0.72</v>
      </c>
      <c r="M974" s="150"/>
      <c r="U974" s="239"/>
    </row>
    <row r="975" spans="1:21">
      <c r="A975" s="239" t="s">
        <v>3989</v>
      </c>
      <c r="B975" s="239">
        <f t="shared" si="112"/>
        <v>80</v>
      </c>
      <c r="C975" s="239">
        <f t="shared" si="113"/>
        <v>40</v>
      </c>
      <c r="D975" s="239">
        <f t="shared" si="114"/>
        <v>3.6</v>
      </c>
      <c r="E975" s="149" t="s">
        <v>1488</v>
      </c>
      <c r="F975" s="150">
        <v>6.29</v>
      </c>
      <c r="G975" s="150">
        <v>0.24</v>
      </c>
      <c r="H975" s="150">
        <v>1.6E-2</v>
      </c>
      <c r="I975" s="151">
        <f t="shared" si="115"/>
        <v>0.96</v>
      </c>
      <c r="J975">
        <f t="shared" si="116"/>
        <v>0.6399999999999999</v>
      </c>
      <c r="K975">
        <f t="shared" si="117"/>
        <v>0.48</v>
      </c>
      <c r="L975">
        <f t="shared" si="118"/>
        <v>0.72</v>
      </c>
      <c r="M975" s="150"/>
      <c r="U975" s="239"/>
    </row>
    <row r="976" spans="1:21">
      <c r="A976" t="s">
        <v>3989</v>
      </c>
      <c r="B976" s="239">
        <f t="shared" si="112"/>
        <v>80</v>
      </c>
      <c r="C976" s="239">
        <f t="shared" si="113"/>
        <v>40</v>
      </c>
      <c r="D976" s="239">
        <f t="shared" si="114"/>
        <v>4</v>
      </c>
      <c r="E976" s="149" t="s">
        <v>1489</v>
      </c>
      <c r="F976" s="150">
        <v>6.93</v>
      </c>
      <c r="G976" s="150">
        <v>0.24</v>
      </c>
      <c r="H976" s="150">
        <v>0.02</v>
      </c>
      <c r="I976" s="151">
        <f t="shared" si="115"/>
        <v>1.2</v>
      </c>
      <c r="J976">
        <f t="shared" si="116"/>
        <v>0.79999999999999993</v>
      </c>
      <c r="K976">
        <f t="shared" si="117"/>
        <v>0.6</v>
      </c>
      <c r="L976">
        <f t="shared" si="118"/>
        <v>0.89999999999999991</v>
      </c>
      <c r="M976" s="150"/>
      <c r="U976" s="239"/>
    </row>
    <row r="977" spans="1:21">
      <c r="A977" t="s">
        <v>3989</v>
      </c>
      <c r="B977" s="239">
        <f t="shared" si="112"/>
        <v>80</v>
      </c>
      <c r="C977" s="239">
        <f t="shared" si="113"/>
        <v>40</v>
      </c>
      <c r="D977" s="239">
        <f t="shared" si="114"/>
        <v>4.5</v>
      </c>
      <c r="E977" s="149" t="s">
        <v>1490</v>
      </c>
      <c r="F977" s="150">
        <v>7.71</v>
      </c>
      <c r="G977" s="150">
        <v>0.24</v>
      </c>
      <c r="H977" s="150">
        <v>0.02</v>
      </c>
      <c r="I977" s="151">
        <f t="shared" si="115"/>
        <v>1.2</v>
      </c>
      <c r="J977">
        <f t="shared" si="116"/>
        <v>0.79999999999999993</v>
      </c>
      <c r="K977">
        <f t="shared" si="117"/>
        <v>0.6</v>
      </c>
      <c r="L977">
        <f t="shared" si="118"/>
        <v>0.89999999999999991</v>
      </c>
      <c r="M977" s="150"/>
      <c r="U977" s="239"/>
    </row>
    <row r="978" spans="1:21">
      <c r="A978" s="239" t="s">
        <v>3989</v>
      </c>
      <c r="B978" s="239">
        <f t="shared" si="112"/>
        <v>80</v>
      </c>
      <c r="C978" s="239">
        <f t="shared" si="113"/>
        <v>40</v>
      </c>
      <c r="D978" s="239">
        <f t="shared" si="114"/>
        <v>5</v>
      </c>
      <c r="E978" s="149" t="s">
        <v>1491</v>
      </c>
      <c r="F978" s="150">
        <v>8.4700000000000006</v>
      </c>
      <c r="G978" s="150">
        <v>0.24</v>
      </c>
      <c r="H978" s="150">
        <v>2.4E-2</v>
      </c>
      <c r="I978" s="151">
        <f t="shared" si="115"/>
        <v>1.44</v>
      </c>
      <c r="J978">
        <f t="shared" si="116"/>
        <v>0.96</v>
      </c>
      <c r="K978">
        <f t="shared" si="117"/>
        <v>0.72</v>
      </c>
      <c r="L978">
        <f t="shared" si="118"/>
        <v>1.08</v>
      </c>
      <c r="M978" s="150"/>
      <c r="U978" s="239"/>
    </row>
    <row r="979" spans="1:21">
      <c r="A979" s="239" t="s">
        <v>3989</v>
      </c>
      <c r="B979" s="239">
        <f t="shared" si="112"/>
        <v>80</v>
      </c>
      <c r="C979" s="239">
        <f t="shared" si="113"/>
        <v>40</v>
      </c>
      <c r="D979" s="239">
        <f t="shared" si="114"/>
        <v>5.6</v>
      </c>
      <c r="E979" s="149" t="s">
        <v>1492</v>
      </c>
      <c r="F979" s="150">
        <v>9.35</v>
      </c>
      <c r="G979" s="150">
        <v>0.24</v>
      </c>
      <c r="H979" s="150">
        <v>2.8000000000000004E-2</v>
      </c>
      <c r="I979" s="151">
        <f t="shared" si="115"/>
        <v>1.6800000000000002</v>
      </c>
      <c r="J979">
        <f t="shared" si="116"/>
        <v>1.1200000000000001</v>
      </c>
      <c r="K979">
        <f t="shared" si="117"/>
        <v>0.84000000000000008</v>
      </c>
      <c r="L979">
        <f t="shared" si="118"/>
        <v>1.2600000000000002</v>
      </c>
      <c r="M979" s="150"/>
      <c r="U979" s="239"/>
    </row>
    <row r="980" spans="1:21">
      <c r="A980" s="239" t="s">
        <v>3989</v>
      </c>
      <c r="B980" s="239">
        <f t="shared" si="112"/>
        <v>80</v>
      </c>
      <c r="C980" s="239">
        <f t="shared" si="113"/>
        <v>40</v>
      </c>
      <c r="D980" s="239">
        <f t="shared" si="114"/>
        <v>6</v>
      </c>
      <c r="E980" s="149" t="s">
        <v>1493</v>
      </c>
      <c r="F980" s="150">
        <v>10.199999999999999</v>
      </c>
      <c r="G980" s="150">
        <v>0.24</v>
      </c>
      <c r="H980" s="150">
        <v>2.8000000000000004E-2</v>
      </c>
      <c r="I980" s="151">
        <f t="shared" si="115"/>
        <v>1.6800000000000002</v>
      </c>
      <c r="J980">
        <f t="shared" si="116"/>
        <v>1.1200000000000001</v>
      </c>
      <c r="K980">
        <f t="shared" si="117"/>
        <v>0.84000000000000008</v>
      </c>
      <c r="L980">
        <f t="shared" si="118"/>
        <v>1.2600000000000002</v>
      </c>
      <c r="M980" s="150"/>
      <c r="U980" s="239"/>
    </row>
    <row r="981" spans="1:21">
      <c r="A981" s="239" t="s">
        <v>3989</v>
      </c>
      <c r="B981" s="239">
        <f t="shared" si="112"/>
        <v>80</v>
      </c>
      <c r="C981" s="239">
        <f t="shared" si="113"/>
        <v>40</v>
      </c>
      <c r="D981" s="239">
        <f t="shared" si="114"/>
        <v>6.3</v>
      </c>
      <c r="E981" s="149" t="s">
        <v>1494</v>
      </c>
      <c r="F981" s="150">
        <v>10.4</v>
      </c>
      <c r="G981" s="150">
        <v>0.24</v>
      </c>
      <c r="H981" s="150">
        <v>2.8000000000000004E-2</v>
      </c>
      <c r="I981" s="151">
        <f t="shared" si="115"/>
        <v>1.6800000000000002</v>
      </c>
      <c r="J981">
        <f t="shared" si="116"/>
        <v>1.1200000000000001</v>
      </c>
      <c r="K981">
        <f t="shared" si="117"/>
        <v>0.84000000000000008</v>
      </c>
      <c r="L981">
        <f t="shared" si="118"/>
        <v>1.2600000000000002</v>
      </c>
      <c r="M981" s="150"/>
      <c r="U981" s="239"/>
    </row>
    <row r="982" spans="1:21">
      <c r="A982" t="s">
        <v>3989</v>
      </c>
      <c r="B982" s="239">
        <f t="shared" si="112"/>
        <v>80</v>
      </c>
      <c r="C982" s="239">
        <f t="shared" si="113"/>
        <v>40</v>
      </c>
      <c r="D982" s="239">
        <f t="shared" si="114"/>
        <v>6.5</v>
      </c>
      <c r="E982" s="149" t="s">
        <v>1495</v>
      </c>
      <c r="F982" s="150">
        <v>10.6</v>
      </c>
      <c r="G982" s="150">
        <v>0.24</v>
      </c>
      <c r="H982" s="150">
        <v>2.8000000000000004E-2</v>
      </c>
      <c r="I982" s="151">
        <f t="shared" si="115"/>
        <v>1.6800000000000002</v>
      </c>
      <c r="J982">
        <f t="shared" si="116"/>
        <v>1.1200000000000001</v>
      </c>
      <c r="K982">
        <f t="shared" si="117"/>
        <v>0.84000000000000008</v>
      </c>
      <c r="L982">
        <f t="shared" si="118"/>
        <v>1.2600000000000002</v>
      </c>
      <c r="M982" s="150"/>
      <c r="U982" s="239"/>
    </row>
    <row r="983" spans="1:21">
      <c r="A983" s="239" t="s">
        <v>3989</v>
      </c>
      <c r="B983" s="239">
        <f t="shared" si="112"/>
        <v>80</v>
      </c>
      <c r="C983" s="239">
        <f t="shared" si="113"/>
        <v>50</v>
      </c>
      <c r="D983" s="239">
        <f t="shared" si="114"/>
        <v>2</v>
      </c>
      <c r="E983" s="149" t="s">
        <v>1496</v>
      </c>
      <c r="F983" s="150">
        <v>3.95</v>
      </c>
      <c r="G983" s="150">
        <v>0.26</v>
      </c>
      <c r="H983" s="150">
        <v>1.2E-2</v>
      </c>
      <c r="I983" s="151">
        <f t="shared" si="115"/>
        <v>0.72</v>
      </c>
      <c r="J983">
        <f t="shared" si="116"/>
        <v>0.48</v>
      </c>
      <c r="K983">
        <f t="shared" si="117"/>
        <v>0.36</v>
      </c>
      <c r="L983">
        <f t="shared" si="118"/>
        <v>0.54</v>
      </c>
      <c r="M983" s="150"/>
      <c r="U983" s="239"/>
    </row>
    <row r="984" spans="1:21">
      <c r="A984" s="239" t="s">
        <v>3989</v>
      </c>
      <c r="B984" s="239">
        <f t="shared" si="112"/>
        <v>80</v>
      </c>
      <c r="C984" s="239">
        <f t="shared" si="113"/>
        <v>50</v>
      </c>
      <c r="D984" s="239">
        <f t="shared" si="114"/>
        <v>2.5</v>
      </c>
      <c r="E984" s="149" t="s">
        <v>1497</v>
      </c>
      <c r="F984" s="150">
        <v>4.9000000000000004</v>
      </c>
      <c r="G984" s="150">
        <v>0.26</v>
      </c>
      <c r="H984" s="150">
        <v>1.2E-2</v>
      </c>
      <c r="I984" s="151">
        <f t="shared" si="115"/>
        <v>0.72</v>
      </c>
      <c r="J984">
        <f t="shared" si="116"/>
        <v>0.48</v>
      </c>
      <c r="K984">
        <f t="shared" si="117"/>
        <v>0.36</v>
      </c>
      <c r="L984">
        <f t="shared" si="118"/>
        <v>0.54</v>
      </c>
      <c r="M984" s="150"/>
      <c r="U984" s="239"/>
    </row>
    <row r="985" spans="1:21">
      <c r="A985" s="239" t="s">
        <v>3989</v>
      </c>
      <c r="B985" s="239">
        <f t="shared" si="112"/>
        <v>80</v>
      </c>
      <c r="C985" s="239">
        <f t="shared" si="113"/>
        <v>50</v>
      </c>
      <c r="D985" s="239">
        <f t="shared" si="114"/>
        <v>3</v>
      </c>
      <c r="E985" s="149" t="s">
        <v>1498</v>
      </c>
      <c r="F985" s="150">
        <v>5.69</v>
      </c>
      <c r="G985" s="150">
        <v>0.26</v>
      </c>
      <c r="H985" s="150">
        <v>1.6E-2</v>
      </c>
      <c r="I985" s="151">
        <f t="shared" si="115"/>
        <v>0.96</v>
      </c>
      <c r="J985">
        <f t="shared" si="116"/>
        <v>0.6399999999999999</v>
      </c>
      <c r="K985">
        <f t="shared" si="117"/>
        <v>0.48</v>
      </c>
      <c r="L985">
        <f t="shared" si="118"/>
        <v>0.72</v>
      </c>
      <c r="M985" s="150"/>
      <c r="U985" s="239"/>
    </row>
    <row r="986" spans="1:21">
      <c r="A986" s="239" t="s">
        <v>3989</v>
      </c>
      <c r="B986" s="239">
        <f t="shared" si="112"/>
        <v>80</v>
      </c>
      <c r="C986" s="239">
        <f t="shared" si="113"/>
        <v>50</v>
      </c>
      <c r="D986" s="239">
        <f t="shared" si="114"/>
        <v>4</v>
      </c>
      <c r="E986" s="149" t="s">
        <v>1499</v>
      </c>
      <c r="F986" s="150">
        <v>7.39</v>
      </c>
      <c r="G986" s="150">
        <v>0.26</v>
      </c>
      <c r="H986" s="150">
        <v>0.02</v>
      </c>
      <c r="I986" s="151">
        <f t="shared" si="115"/>
        <v>1.2</v>
      </c>
      <c r="J986">
        <f t="shared" si="116"/>
        <v>0.79999999999999993</v>
      </c>
      <c r="K986">
        <f t="shared" si="117"/>
        <v>0.6</v>
      </c>
      <c r="L986">
        <f t="shared" si="118"/>
        <v>0.89999999999999991</v>
      </c>
      <c r="M986" s="150"/>
      <c r="U986" s="239"/>
    </row>
    <row r="987" spans="1:21">
      <c r="A987" s="239" t="s">
        <v>3989</v>
      </c>
      <c r="B987" s="239">
        <f t="shared" si="112"/>
        <v>80</v>
      </c>
      <c r="C987" s="239">
        <f t="shared" si="113"/>
        <v>50</v>
      </c>
      <c r="D987" s="239">
        <f t="shared" si="114"/>
        <v>5</v>
      </c>
      <c r="E987" s="149" t="s">
        <v>1500</v>
      </c>
      <c r="F987" s="150">
        <v>8.75</v>
      </c>
      <c r="G987" s="150">
        <v>0.26</v>
      </c>
      <c r="H987" s="150">
        <v>2.4E-2</v>
      </c>
      <c r="I987" s="151">
        <f t="shared" si="115"/>
        <v>1.44</v>
      </c>
      <c r="J987">
        <f t="shared" si="116"/>
        <v>0.96</v>
      </c>
      <c r="K987">
        <f t="shared" si="117"/>
        <v>0.72</v>
      </c>
      <c r="L987">
        <f t="shared" si="118"/>
        <v>1.08</v>
      </c>
      <c r="M987" s="150"/>
      <c r="U987" s="239"/>
    </row>
    <row r="988" spans="1:21">
      <c r="A988" t="s">
        <v>3989</v>
      </c>
      <c r="B988" s="239">
        <f t="shared" si="112"/>
        <v>80</v>
      </c>
      <c r="C988" s="239">
        <f t="shared" si="113"/>
        <v>60</v>
      </c>
      <c r="D988" s="239">
        <f t="shared" si="114"/>
        <v>2.5</v>
      </c>
      <c r="E988" s="149" t="s">
        <v>1501</v>
      </c>
      <c r="F988" s="150">
        <v>5.29</v>
      </c>
      <c r="G988" s="150">
        <v>0.28000000000000003</v>
      </c>
      <c r="H988" s="150">
        <v>1.6E-2</v>
      </c>
      <c r="I988" s="151">
        <f t="shared" si="115"/>
        <v>0.96</v>
      </c>
      <c r="J988">
        <f t="shared" si="116"/>
        <v>0.6399999999999999</v>
      </c>
      <c r="K988">
        <f t="shared" si="117"/>
        <v>0.48</v>
      </c>
      <c r="L988">
        <f t="shared" si="118"/>
        <v>0.72</v>
      </c>
      <c r="M988" s="150"/>
      <c r="U988" s="239"/>
    </row>
    <row r="989" spans="1:21">
      <c r="A989" s="239" t="s">
        <v>3989</v>
      </c>
      <c r="B989" s="239">
        <f t="shared" si="112"/>
        <v>80</v>
      </c>
      <c r="C989" s="239">
        <f t="shared" si="113"/>
        <v>60</v>
      </c>
      <c r="D989" s="239">
        <f t="shared" si="114"/>
        <v>3</v>
      </c>
      <c r="E989" s="149" t="s">
        <v>1502</v>
      </c>
      <c r="F989" s="150">
        <v>6.16</v>
      </c>
      <c r="G989" s="150">
        <v>0.28000000000000003</v>
      </c>
      <c r="H989" s="150">
        <v>1.6E-2</v>
      </c>
      <c r="I989" s="151">
        <f t="shared" si="115"/>
        <v>0.96</v>
      </c>
      <c r="J989">
        <f t="shared" si="116"/>
        <v>0.6399999999999999</v>
      </c>
      <c r="K989">
        <f t="shared" si="117"/>
        <v>0.48</v>
      </c>
      <c r="L989">
        <f t="shared" si="118"/>
        <v>0.72</v>
      </c>
      <c r="M989" s="150"/>
      <c r="U989" s="239"/>
    </row>
    <row r="990" spans="1:21">
      <c r="A990" s="239" t="s">
        <v>3989</v>
      </c>
      <c r="B990" s="239">
        <f t="shared" si="112"/>
        <v>80</v>
      </c>
      <c r="C990" s="239">
        <f t="shared" si="113"/>
        <v>60</v>
      </c>
      <c r="D990" s="239">
        <f t="shared" si="114"/>
        <v>4</v>
      </c>
      <c r="E990" s="149" t="s">
        <v>1503</v>
      </c>
      <c r="F990" s="150">
        <v>8.02</v>
      </c>
      <c r="G990" s="150">
        <v>0.28000000000000003</v>
      </c>
      <c r="H990" s="150">
        <v>2.4E-2</v>
      </c>
      <c r="I990" s="151">
        <f t="shared" si="115"/>
        <v>1.44</v>
      </c>
      <c r="J990">
        <f t="shared" si="116"/>
        <v>0.96</v>
      </c>
      <c r="K990">
        <f t="shared" si="117"/>
        <v>0.72</v>
      </c>
      <c r="L990">
        <f t="shared" si="118"/>
        <v>1.08</v>
      </c>
      <c r="M990" s="150"/>
      <c r="U990" s="239"/>
    </row>
    <row r="991" spans="1:21">
      <c r="A991" s="239" t="s">
        <v>3989</v>
      </c>
      <c r="B991" s="239">
        <f t="shared" si="112"/>
        <v>80</v>
      </c>
      <c r="C991" s="239">
        <f t="shared" si="113"/>
        <v>60</v>
      </c>
      <c r="D991" s="239">
        <f t="shared" si="114"/>
        <v>5</v>
      </c>
      <c r="E991" s="149" t="s">
        <v>1504</v>
      </c>
      <c r="F991" s="150">
        <v>9.5299999999999994</v>
      </c>
      <c r="G991" s="150">
        <v>0.28000000000000003</v>
      </c>
      <c r="H991" s="150">
        <v>2.8000000000000004E-2</v>
      </c>
      <c r="I991" s="151">
        <f t="shared" si="115"/>
        <v>1.6800000000000002</v>
      </c>
      <c r="J991">
        <f t="shared" si="116"/>
        <v>1.1200000000000001</v>
      </c>
      <c r="K991">
        <f t="shared" si="117"/>
        <v>0.84000000000000008</v>
      </c>
      <c r="L991">
        <f t="shared" si="118"/>
        <v>1.2600000000000002</v>
      </c>
      <c r="M991" s="150"/>
      <c r="U991" s="239"/>
    </row>
    <row r="992" spans="1:21">
      <c r="A992" s="239" t="s">
        <v>3989</v>
      </c>
      <c r="B992" s="239">
        <f t="shared" si="112"/>
        <v>81</v>
      </c>
      <c r="C992" s="239">
        <f t="shared" si="113"/>
        <v>51</v>
      </c>
      <c r="D992" s="239">
        <f t="shared" si="114"/>
        <v>5</v>
      </c>
      <c r="E992" s="149" t="s">
        <v>1519</v>
      </c>
      <c r="F992" s="150">
        <v>8.9</v>
      </c>
      <c r="G992" s="150">
        <v>0.26400000000000001</v>
      </c>
      <c r="H992" s="150">
        <v>2.4E-2</v>
      </c>
      <c r="I992" s="151">
        <f t="shared" si="115"/>
        <v>1.44</v>
      </c>
      <c r="J992">
        <f t="shared" si="116"/>
        <v>0.96</v>
      </c>
      <c r="K992">
        <f t="shared" si="117"/>
        <v>0.72</v>
      </c>
      <c r="L992">
        <f t="shared" si="118"/>
        <v>1.08</v>
      </c>
      <c r="M992" s="150"/>
      <c r="U992" s="239"/>
    </row>
    <row r="993" spans="1:21">
      <c r="A993" s="239" t="s">
        <v>3989</v>
      </c>
      <c r="B993" s="239">
        <f t="shared" si="112"/>
        <v>83</v>
      </c>
      <c r="C993" s="239">
        <f t="shared" si="113"/>
        <v>53</v>
      </c>
      <c r="D993" s="239">
        <f t="shared" si="114"/>
        <v>6</v>
      </c>
      <c r="E993" s="149" t="s">
        <v>1520</v>
      </c>
      <c r="F993" s="150">
        <v>10.65</v>
      </c>
      <c r="G993" s="150">
        <v>0.27200000000000002</v>
      </c>
      <c r="H993" s="150">
        <v>2.8000000000000004E-2</v>
      </c>
      <c r="I993" s="151">
        <f t="shared" si="115"/>
        <v>1.6800000000000002</v>
      </c>
      <c r="J993">
        <f t="shared" si="116"/>
        <v>1.1200000000000001</v>
      </c>
      <c r="K993">
        <f t="shared" si="117"/>
        <v>0.84000000000000008</v>
      </c>
      <c r="L993">
        <f t="shared" si="118"/>
        <v>1.2600000000000002</v>
      </c>
      <c r="M993" s="150"/>
      <c r="U993" s="239"/>
    </row>
    <row r="994" spans="1:21">
      <c r="A994" s="239" t="s">
        <v>3989</v>
      </c>
      <c r="B994" s="239">
        <f t="shared" si="112"/>
        <v>90</v>
      </c>
      <c r="C994" s="239">
        <f t="shared" si="113"/>
        <v>50</v>
      </c>
      <c r="D994" s="239">
        <f t="shared" si="114"/>
        <v>3</v>
      </c>
      <c r="E994" s="149" t="s">
        <v>1522</v>
      </c>
      <c r="F994" s="150">
        <v>6.16</v>
      </c>
      <c r="G994" s="150">
        <v>0.28000000000000003</v>
      </c>
      <c r="H994" s="150">
        <v>1.6E-2</v>
      </c>
      <c r="I994" s="151">
        <f t="shared" si="115"/>
        <v>0.96</v>
      </c>
      <c r="J994">
        <f t="shared" si="116"/>
        <v>0.6399999999999999</v>
      </c>
      <c r="K994">
        <f t="shared" si="117"/>
        <v>0.48</v>
      </c>
      <c r="L994">
        <f t="shared" si="118"/>
        <v>0.72</v>
      </c>
      <c r="M994" s="150"/>
      <c r="U994" s="239"/>
    </row>
    <row r="995" spans="1:21">
      <c r="A995" s="239" t="s">
        <v>3989</v>
      </c>
      <c r="B995" s="239">
        <f t="shared" si="112"/>
        <v>90</v>
      </c>
      <c r="C995" s="239">
        <f t="shared" si="113"/>
        <v>50</v>
      </c>
      <c r="D995" s="239">
        <f t="shared" si="114"/>
        <v>3.2</v>
      </c>
      <c r="E995" s="149" t="s">
        <v>1523</v>
      </c>
      <c r="F995" s="150">
        <v>6.64</v>
      </c>
      <c r="G995" s="150">
        <v>0.28000000000000003</v>
      </c>
      <c r="H995" s="150">
        <v>0.02</v>
      </c>
      <c r="I995" s="151">
        <f t="shared" si="115"/>
        <v>1.2</v>
      </c>
      <c r="J995">
        <f t="shared" si="116"/>
        <v>0.79999999999999993</v>
      </c>
      <c r="K995">
        <f t="shared" si="117"/>
        <v>0.6</v>
      </c>
      <c r="L995">
        <f t="shared" si="118"/>
        <v>0.89999999999999991</v>
      </c>
      <c r="M995" s="150"/>
      <c r="U995" s="239"/>
    </row>
    <row r="996" spans="1:21">
      <c r="A996" s="239" t="s">
        <v>3989</v>
      </c>
      <c r="B996" s="239">
        <f t="shared" si="112"/>
        <v>90</v>
      </c>
      <c r="C996" s="239">
        <f t="shared" si="113"/>
        <v>50</v>
      </c>
      <c r="D996" s="239">
        <f t="shared" si="114"/>
        <v>3.6</v>
      </c>
      <c r="E996" s="149" t="s">
        <v>1524</v>
      </c>
      <c r="F996" s="150">
        <v>7.42</v>
      </c>
      <c r="G996" s="150">
        <v>0.28000000000000003</v>
      </c>
      <c r="H996" s="150">
        <v>0.02</v>
      </c>
      <c r="I996" s="151">
        <f t="shared" si="115"/>
        <v>1.2</v>
      </c>
      <c r="J996">
        <f t="shared" si="116"/>
        <v>0.79999999999999993</v>
      </c>
      <c r="K996">
        <f t="shared" si="117"/>
        <v>0.6</v>
      </c>
      <c r="L996">
        <f t="shared" si="118"/>
        <v>0.89999999999999991</v>
      </c>
      <c r="M996" s="150"/>
      <c r="U996" s="239"/>
    </row>
    <row r="997" spans="1:21">
      <c r="A997" s="239" t="s">
        <v>3989</v>
      </c>
      <c r="B997" s="239">
        <f t="shared" si="112"/>
        <v>90</v>
      </c>
      <c r="C997" s="239">
        <f t="shared" si="113"/>
        <v>50</v>
      </c>
      <c r="D997" s="239">
        <f t="shared" si="114"/>
        <v>4</v>
      </c>
      <c r="E997" s="149" t="s">
        <v>1525</v>
      </c>
      <c r="F997" s="150">
        <v>8.18</v>
      </c>
      <c r="G997" s="150">
        <v>0.28000000000000003</v>
      </c>
      <c r="H997" s="150">
        <v>2.4E-2</v>
      </c>
      <c r="I997" s="151">
        <f t="shared" si="115"/>
        <v>1.44</v>
      </c>
      <c r="J997">
        <f t="shared" si="116"/>
        <v>0.96</v>
      </c>
      <c r="K997">
        <f t="shared" si="117"/>
        <v>0.72</v>
      </c>
      <c r="L997">
        <f t="shared" si="118"/>
        <v>1.08</v>
      </c>
      <c r="M997" s="150"/>
      <c r="U997" s="239"/>
    </row>
    <row r="998" spans="1:21">
      <c r="A998" s="239" t="s">
        <v>3989</v>
      </c>
      <c r="B998" s="239">
        <f t="shared" si="112"/>
        <v>90</v>
      </c>
      <c r="C998" s="239">
        <f t="shared" si="113"/>
        <v>50</v>
      </c>
      <c r="D998" s="239">
        <f t="shared" si="114"/>
        <v>4.5</v>
      </c>
      <c r="E998" s="149" t="s">
        <v>1526</v>
      </c>
      <c r="F998" s="150">
        <v>9.1199999999999992</v>
      </c>
      <c r="G998" s="150">
        <v>0.28000000000000003</v>
      </c>
      <c r="H998" s="150">
        <v>2.4E-2</v>
      </c>
      <c r="I998" s="151">
        <f t="shared" si="115"/>
        <v>1.44</v>
      </c>
      <c r="J998">
        <f t="shared" si="116"/>
        <v>0.96</v>
      </c>
      <c r="K998">
        <f t="shared" si="117"/>
        <v>0.72</v>
      </c>
      <c r="L998">
        <f t="shared" si="118"/>
        <v>1.08</v>
      </c>
      <c r="M998" s="150"/>
      <c r="U998" s="239"/>
    </row>
    <row r="999" spans="1:21">
      <c r="A999" s="239" t="s">
        <v>3989</v>
      </c>
      <c r="B999" s="239">
        <f t="shared" si="112"/>
        <v>90</v>
      </c>
      <c r="C999" s="239">
        <f t="shared" si="113"/>
        <v>50</v>
      </c>
      <c r="D999" s="239">
        <f t="shared" si="114"/>
        <v>5</v>
      </c>
      <c r="E999" s="149" t="s">
        <v>1527</v>
      </c>
      <c r="F999" s="150">
        <v>10</v>
      </c>
      <c r="G999" s="150">
        <v>0.28000000000000003</v>
      </c>
      <c r="H999" s="150">
        <v>2.8000000000000004E-2</v>
      </c>
      <c r="I999" s="151">
        <f t="shared" si="115"/>
        <v>1.6800000000000002</v>
      </c>
      <c r="J999">
        <f t="shared" si="116"/>
        <v>1.1200000000000001</v>
      </c>
      <c r="K999">
        <f t="shared" si="117"/>
        <v>0.84000000000000008</v>
      </c>
      <c r="L999">
        <f t="shared" si="118"/>
        <v>1.2600000000000002</v>
      </c>
      <c r="M999" s="150"/>
      <c r="U999" s="239"/>
    </row>
    <row r="1000" spans="1:21">
      <c r="A1000" s="239" t="s">
        <v>3989</v>
      </c>
      <c r="B1000" s="239">
        <f t="shared" si="112"/>
        <v>90</v>
      </c>
      <c r="C1000" s="239">
        <f t="shared" si="113"/>
        <v>50</v>
      </c>
      <c r="D1000" s="239">
        <f t="shared" si="114"/>
        <v>5.6</v>
      </c>
      <c r="E1000" s="149" t="s">
        <v>1528</v>
      </c>
      <c r="F1000" s="150">
        <v>11.1</v>
      </c>
      <c r="G1000" s="150">
        <v>0.28000000000000003</v>
      </c>
      <c r="H1000" s="150">
        <v>3.2000000000000001E-2</v>
      </c>
      <c r="I1000" s="151">
        <f t="shared" si="115"/>
        <v>1.92</v>
      </c>
      <c r="J1000">
        <f t="shared" si="116"/>
        <v>1.2799999999999998</v>
      </c>
      <c r="K1000">
        <f t="shared" si="117"/>
        <v>0.96</v>
      </c>
      <c r="L1000">
        <f t="shared" si="118"/>
        <v>1.44</v>
      </c>
      <c r="M1000" s="150"/>
      <c r="U1000" s="239"/>
    </row>
    <row r="1001" spans="1:21">
      <c r="A1001" t="s">
        <v>3989</v>
      </c>
      <c r="B1001" s="239">
        <f t="shared" si="112"/>
        <v>90</v>
      </c>
      <c r="C1001" s="239">
        <f t="shared" si="113"/>
        <v>50</v>
      </c>
      <c r="D1001" s="239">
        <f t="shared" si="114"/>
        <v>6</v>
      </c>
      <c r="E1001" s="149" t="s">
        <v>1529</v>
      </c>
      <c r="F1001" s="150">
        <v>12.1</v>
      </c>
      <c r="G1001" s="150">
        <v>0.28000000000000003</v>
      </c>
      <c r="H1001" s="150">
        <v>3.2000000000000001E-2</v>
      </c>
      <c r="I1001" s="151">
        <f t="shared" si="115"/>
        <v>1.92</v>
      </c>
      <c r="J1001">
        <f t="shared" si="116"/>
        <v>1.2799999999999998</v>
      </c>
      <c r="K1001">
        <f t="shared" si="117"/>
        <v>0.96</v>
      </c>
      <c r="L1001">
        <f t="shared" si="118"/>
        <v>1.44</v>
      </c>
      <c r="M1001" s="150"/>
      <c r="U1001" s="239"/>
    </row>
    <row r="1002" spans="1:21">
      <c r="A1002" s="239" t="s">
        <v>3989</v>
      </c>
      <c r="B1002" s="239">
        <f t="shared" si="112"/>
        <v>90</v>
      </c>
      <c r="C1002" s="239">
        <f t="shared" si="113"/>
        <v>50</v>
      </c>
      <c r="D1002" s="239">
        <f t="shared" si="114"/>
        <v>6.3</v>
      </c>
      <c r="E1002" s="149" t="s">
        <v>1530</v>
      </c>
      <c r="F1002" s="150">
        <v>12.3</v>
      </c>
      <c r="G1002" s="150">
        <v>0.28000000000000003</v>
      </c>
      <c r="H1002" s="150">
        <v>3.5999999999999997E-2</v>
      </c>
      <c r="I1002" s="151">
        <f t="shared" si="115"/>
        <v>2.1599999999999997</v>
      </c>
      <c r="J1002">
        <f t="shared" si="116"/>
        <v>1.4399999999999997</v>
      </c>
      <c r="K1002">
        <f t="shared" si="117"/>
        <v>1.0799999999999998</v>
      </c>
      <c r="L1002">
        <f t="shared" si="118"/>
        <v>1.6199999999999997</v>
      </c>
      <c r="M1002" s="150"/>
      <c r="U1002" s="239"/>
    </row>
    <row r="1003" spans="1:21">
      <c r="A1003" s="239" t="s">
        <v>3989</v>
      </c>
      <c r="B1003" s="239">
        <f t="shared" si="112"/>
        <v>90</v>
      </c>
      <c r="C1003" s="239">
        <f t="shared" si="113"/>
        <v>50</v>
      </c>
      <c r="D1003" s="239">
        <f t="shared" si="114"/>
        <v>7</v>
      </c>
      <c r="E1003" s="149" t="s">
        <v>1531</v>
      </c>
      <c r="F1003" s="150">
        <v>13.8</v>
      </c>
      <c r="G1003" s="150">
        <v>0.28000000000000003</v>
      </c>
      <c r="H1003" s="150">
        <v>0.04</v>
      </c>
      <c r="I1003" s="151">
        <f t="shared" si="115"/>
        <v>2.4</v>
      </c>
      <c r="J1003">
        <f t="shared" si="116"/>
        <v>1.5999999999999999</v>
      </c>
      <c r="K1003">
        <f t="shared" si="117"/>
        <v>1.2</v>
      </c>
      <c r="L1003">
        <f t="shared" si="118"/>
        <v>1.7999999999999998</v>
      </c>
      <c r="M1003" s="150"/>
      <c r="U1003" s="239"/>
    </row>
    <row r="1004" spans="1:21">
      <c r="A1004" s="239" t="s">
        <v>3989</v>
      </c>
      <c r="B1004" s="239">
        <f t="shared" si="112"/>
        <v>90</v>
      </c>
      <c r="C1004" s="239">
        <f t="shared" si="113"/>
        <v>50</v>
      </c>
      <c r="D1004" s="239">
        <f t="shared" si="114"/>
        <v>7.1</v>
      </c>
      <c r="E1004" s="149" t="s">
        <v>1532</v>
      </c>
      <c r="F1004" s="150">
        <v>13.7</v>
      </c>
      <c r="G1004" s="150">
        <v>0.28000000000000003</v>
      </c>
      <c r="H1004" s="150">
        <v>0.04</v>
      </c>
      <c r="I1004" s="151">
        <f t="shared" si="115"/>
        <v>2.4</v>
      </c>
      <c r="J1004">
        <f t="shared" si="116"/>
        <v>1.5999999999999999</v>
      </c>
      <c r="K1004">
        <f t="shared" si="117"/>
        <v>1.2</v>
      </c>
      <c r="L1004">
        <f t="shared" si="118"/>
        <v>1.7999999999999998</v>
      </c>
      <c r="M1004" s="150"/>
      <c r="U1004" s="239"/>
    </row>
    <row r="1005" spans="1:21">
      <c r="A1005" s="239" t="s">
        <v>3989</v>
      </c>
      <c r="B1005" s="239">
        <f t="shared" si="112"/>
        <v>90</v>
      </c>
      <c r="C1005" s="239">
        <f t="shared" si="113"/>
        <v>50</v>
      </c>
      <c r="D1005" s="239">
        <f t="shared" si="114"/>
        <v>8</v>
      </c>
      <c r="E1005" s="149" t="s">
        <v>1533</v>
      </c>
      <c r="F1005" s="150">
        <v>15.1</v>
      </c>
      <c r="G1005" s="150">
        <v>0.28000000000000003</v>
      </c>
      <c r="H1005" s="150">
        <v>4.3999999999999997E-2</v>
      </c>
      <c r="I1005" s="151">
        <f t="shared" si="115"/>
        <v>2.6399999999999997</v>
      </c>
      <c r="J1005">
        <f t="shared" si="116"/>
        <v>1.7599999999999998</v>
      </c>
      <c r="K1005">
        <f t="shared" si="117"/>
        <v>1.3199999999999998</v>
      </c>
      <c r="L1005">
        <f t="shared" si="118"/>
        <v>1.9799999999999998</v>
      </c>
      <c r="M1005" s="150"/>
      <c r="U1005" s="239"/>
    </row>
    <row r="1006" spans="1:21">
      <c r="A1006" t="s">
        <v>3989</v>
      </c>
      <c r="B1006" s="239">
        <f t="shared" si="112"/>
        <v>90</v>
      </c>
      <c r="C1006" s="239">
        <f t="shared" si="113"/>
        <v>50</v>
      </c>
      <c r="D1006" s="239">
        <f t="shared" si="114"/>
        <v>8.8000000000000007</v>
      </c>
      <c r="E1006" s="149" t="s">
        <v>1534</v>
      </c>
      <c r="F1006" s="150">
        <v>16.399999999999999</v>
      </c>
      <c r="G1006" s="150">
        <v>0.28000000000000003</v>
      </c>
      <c r="H1006" s="150">
        <v>4.3999999999999997E-2</v>
      </c>
      <c r="I1006" s="151">
        <f t="shared" si="115"/>
        <v>2.6399999999999997</v>
      </c>
      <c r="J1006">
        <f t="shared" si="116"/>
        <v>1.7599999999999998</v>
      </c>
      <c r="K1006">
        <f t="shared" si="117"/>
        <v>1.3199999999999998</v>
      </c>
      <c r="L1006">
        <f t="shared" si="118"/>
        <v>1.9799999999999998</v>
      </c>
      <c r="M1006" s="150"/>
      <c r="U1006" s="239"/>
    </row>
    <row r="1007" spans="1:21">
      <c r="A1007" s="239" t="s">
        <v>3989</v>
      </c>
      <c r="B1007" s="239">
        <f t="shared" si="112"/>
        <v>90</v>
      </c>
      <c r="C1007" s="239">
        <f t="shared" si="113"/>
        <v>50</v>
      </c>
      <c r="D1007" s="239">
        <f t="shared" si="114"/>
        <v>10</v>
      </c>
      <c r="E1007" s="149" t="s">
        <v>1521</v>
      </c>
      <c r="F1007" s="150">
        <v>18.2</v>
      </c>
      <c r="G1007" s="150">
        <v>0.28000000000000003</v>
      </c>
      <c r="H1007" s="150">
        <v>5.2000000000000005E-2</v>
      </c>
      <c r="I1007" s="151">
        <f t="shared" si="115"/>
        <v>3.12</v>
      </c>
      <c r="J1007">
        <f t="shared" si="116"/>
        <v>2.08</v>
      </c>
      <c r="K1007">
        <f t="shared" si="117"/>
        <v>1.56</v>
      </c>
      <c r="L1007">
        <f t="shared" si="118"/>
        <v>2.34</v>
      </c>
      <c r="M1007" s="150"/>
      <c r="U1007" s="239"/>
    </row>
    <row r="1008" spans="1:21">
      <c r="A1008" s="239" t="s">
        <v>3989</v>
      </c>
      <c r="B1008" s="239">
        <f t="shared" si="112"/>
        <v>90</v>
      </c>
      <c r="C1008" s="239">
        <f t="shared" si="113"/>
        <v>70</v>
      </c>
      <c r="D1008" s="239">
        <f t="shared" si="114"/>
        <v>4</v>
      </c>
      <c r="E1008" s="149" t="s">
        <v>1535</v>
      </c>
      <c r="F1008" s="150">
        <v>8.2799999999999994</v>
      </c>
      <c r="G1008" s="150">
        <v>0.32</v>
      </c>
      <c r="H1008" s="150">
        <v>2.4E-2</v>
      </c>
      <c r="I1008" s="151">
        <f t="shared" si="115"/>
        <v>1.44</v>
      </c>
      <c r="J1008">
        <f t="shared" si="116"/>
        <v>0.96</v>
      </c>
      <c r="K1008">
        <f t="shared" si="117"/>
        <v>0.72</v>
      </c>
      <c r="L1008">
        <f t="shared" si="118"/>
        <v>1.08</v>
      </c>
      <c r="M1008" s="150"/>
      <c r="U1008" s="239"/>
    </row>
    <row r="1009" spans="1:21">
      <c r="A1009" s="239" t="s">
        <v>3989</v>
      </c>
      <c r="B1009" s="239">
        <f t="shared" si="112"/>
        <v>96</v>
      </c>
      <c r="C1009" s="239">
        <f t="shared" si="113"/>
        <v>66</v>
      </c>
      <c r="D1009" s="239">
        <f t="shared" si="114"/>
        <v>6</v>
      </c>
      <c r="E1009" s="149" t="s">
        <v>1550</v>
      </c>
      <c r="F1009" s="150">
        <v>13.04</v>
      </c>
      <c r="G1009" s="150">
        <v>0.32400000000000001</v>
      </c>
      <c r="H1009" s="150">
        <v>3.5999999999999997E-2</v>
      </c>
      <c r="I1009" s="151">
        <f t="shared" si="115"/>
        <v>2.1599999999999997</v>
      </c>
      <c r="J1009">
        <f t="shared" si="116"/>
        <v>1.4399999999999997</v>
      </c>
      <c r="K1009">
        <f t="shared" si="117"/>
        <v>1.0799999999999998</v>
      </c>
      <c r="L1009">
        <f t="shared" si="118"/>
        <v>1.6199999999999997</v>
      </c>
      <c r="M1009" s="150"/>
      <c r="U1009" s="239"/>
    </row>
    <row r="1010" spans="1:21">
      <c r="A1010" s="239" t="s">
        <v>3989</v>
      </c>
      <c r="B1010" s="239">
        <f t="shared" si="112"/>
        <v>100</v>
      </c>
      <c r="C1010" s="239">
        <f t="shared" si="113"/>
        <v>30</v>
      </c>
      <c r="D1010" s="239">
        <f t="shared" si="114"/>
        <v>4</v>
      </c>
      <c r="E1010" s="149" t="s">
        <v>809</v>
      </c>
      <c r="F1010" s="150">
        <v>7.39</v>
      </c>
      <c r="G1010" s="150">
        <v>0.26</v>
      </c>
      <c r="H1010" s="150">
        <v>0.02</v>
      </c>
      <c r="I1010" s="151">
        <f t="shared" si="115"/>
        <v>1.2</v>
      </c>
      <c r="J1010">
        <f t="shared" si="116"/>
        <v>0.79999999999999993</v>
      </c>
      <c r="K1010">
        <f t="shared" si="117"/>
        <v>0.6</v>
      </c>
      <c r="L1010">
        <f t="shared" si="118"/>
        <v>0.89999999999999991</v>
      </c>
      <c r="M1010" s="150"/>
      <c r="U1010" s="239"/>
    </row>
    <row r="1011" spans="1:21">
      <c r="A1011" s="239" t="s">
        <v>3989</v>
      </c>
      <c r="B1011" s="239">
        <f t="shared" si="112"/>
        <v>100</v>
      </c>
      <c r="C1011" s="239">
        <f t="shared" si="113"/>
        <v>40</v>
      </c>
      <c r="D1011" s="239">
        <f t="shared" si="114"/>
        <v>2</v>
      </c>
      <c r="E1011" s="149" t="s">
        <v>810</v>
      </c>
      <c r="F1011" s="150">
        <v>4.26</v>
      </c>
      <c r="G1011" s="150">
        <v>0.28000000000000003</v>
      </c>
      <c r="H1011" s="150">
        <v>1.2E-2</v>
      </c>
      <c r="I1011" s="151">
        <f t="shared" si="115"/>
        <v>0.72</v>
      </c>
      <c r="J1011">
        <f t="shared" si="116"/>
        <v>0.48</v>
      </c>
      <c r="K1011">
        <f t="shared" si="117"/>
        <v>0.36</v>
      </c>
      <c r="L1011">
        <f t="shared" si="118"/>
        <v>0.54</v>
      </c>
      <c r="M1011" s="150"/>
      <c r="U1011" s="239"/>
    </row>
    <row r="1012" spans="1:21">
      <c r="A1012" s="239" t="s">
        <v>3989</v>
      </c>
      <c r="B1012" s="239">
        <f t="shared" si="112"/>
        <v>100</v>
      </c>
      <c r="C1012" s="239">
        <f t="shared" si="113"/>
        <v>40</v>
      </c>
      <c r="D1012" s="239">
        <f t="shared" si="114"/>
        <v>3</v>
      </c>
      <c r="E1012" s="149" t="s">
        <v>811</v>
      </c>
      <c r="F1012" s="150">
        <v>6.16</v>
      </c>
      <c r="G1012" s="150">
        <v>0.28000000000000003</v>
      </c>
      <c r="H1012" s="150">
        <v>1.6E-2</v>
      </c>
      <c r="I1012" s="151">
        <f t="shared" si="115"/>
        <v>0.96</v>
      </c>
      <c r="J1012">
        <f t="shared" si="116"/>
        <v>0.6399999999999999</v>
      </c>
      <c r="K1012">
        <f t="shared" si="117"/>
        <v>0.48</v>
      </c>
      <c r="L1012">
        <f t="shared" si="118"/>
        <v>0.72</v>
      </c>
      <c r="M1012" s="150"/>
      <c r="U1012" s="239"/>
    </row>
    <row r="1013" spans="1:21">
      <c r="A1013" s="239" t="s">
        <v>3989</v>
      </c>
      <c r="B1013" s="239">
        <f t="shared" si="112"/>
        <v>100</v>
      </c>
      <c r="C1013" s="239">
        <f t="shared" si="113"/>
        <v>40</v>
      </c>
      <c r="D1013" s="239">
        <f t="shared" si="114"/>
        <v>4</v>
      </c>
      <c r="E1013" s="149" t="s">
        <v>812</v>
      </c>
      <c r="F1013" s="150">
        <v>8.02</v>
      </c>
      <c r="G1013" s="150">
        <v>0.28000000000000003</v>
      </c>
      <c r="H1013" s="150">
        <v>2.4E-2</v>
      </c>
      <c r="I1013" s="151">
        <f t="shared" si="115"/>
        <v>1.44</v>
      </c>
      <c r="J1013">
        <f t="shared" si="116"/>
        <v>0.96</v>
      </c>
      <c r="K1013">
        <f t="shared" si="117"/>
        <v>0.72</v>
      </c>
      <c r="L1013">
        <f t="shared" si="118"/>
        <v>1.08</v>
      </c>
      <c r="M1013" s="150"/>
      <c r="U1013" s="239"/>
    </row>
    <row r="1014" spans="1:21">
      <c r="A1014" s="239" t="s">
        <v>3989</v>
      </c>
      <c r="B1014" s="239">
        <f t="shared" si="112"/>
        <v>100</v>
      </c>
      <c r="C1014" s="239">
        <f t="shared" si="113"/>
        <v>40</v>
      </c>
      <c r="D1014" s="239">
        <f t="shared" si="114"/>
        <v>5</v>
      </c>
      <c r="E1014" s="149" t="s">
        <v>813</v>
      </c>
      <c r="F1014" s="150">
        <v>9.52</v>
      </c>
      <c r="G1014" s="150">
        <v>0.28000000000000003</v>
      </c>
      <c r="H1014" s="150">
        <v>2.8000000000000004E-2</v>
      </c>
      <c r="I1014" s="151">
        <f t="shared" si="115"/>
        <v>1.6800000000000002</v>
      </c>
      <c r="J1014">
        <f t="shared" si="116"/>
        <v>1.1200000000000001</v>
      </c>
      <c r="K1014">
        <f t="shared" si="117"/>
        <v>0.84000000000000008</v>
      </c>
      <c r="L1014">
        <f t="shared" si="118"/>
        <v>1.2600000000000002</v>
      </c>
      <c r="M1014" s="150"/>
      <c r="U1014" s="239"/>
    </row>
    <row r="1015" spans="1:21">
      <c r="A1015" s="239" t="s">
        <v>3989</v>
      </c>
      <c r="B1015" s="239">
        <f t="shared" si="112"/>
        <v>100</v>
      </c>
      <c r="C1015" s="239">
        <f t="shared" si="113"/>
        <v>50</v>
      </c>
      <c r="D1015" s="239">
        <f t="shared" si="114"/>
        <v>3</v>
      </c>
      <c r="E1015" s="149" t="s">
        <v>815</v>
      </c>
      <c r="F1015" s="150">
        <v>6.63</v>
      </c>
      <c r="G1015" s="150">
        <v>0.3</v>
      </c>
      <c r="H1015" s="150">
        <v>0.02</v>
      </c>
      <c r="I1015" s="151">
        <f t="shared" si="115"/>
        <v>1.2</v>
      </c>
      <c r="J1015">
        <f t="shared" si="116"/>
        <v>0.79999999999999993</v>
      </c>
      <c r="K1015">
        <f t="shared" si="117"/>
        <v>0.6</v>
      </c>
      <c r="L1015">
        <f t="shared" si="118"/>
        <v>0.89999999999999991</v>
      </c>
      <c r="M1015" s="150"/>
      <c r="U1015" s="239"/>
    </row>
    <row r="1016" spans="1:21">
      <c r="A1016" s="239" t="s">
        <v>3989</v>
      </c>
      <c r="B1016" s="239">
        <f t="shared" si="112"/>
        <v>100</v>
      </c>
      <c r="C1016" s="239">
        <f t="shared" si="113"/>
        <v>50</v>
      </c>
      <c r="D1016" s="239">
        <f t="shared" si="114"/>
        <v>3.2</v>
      </c>
      <c r="E1016" s="149" t="s">
        <v>816</v>
      </c>
      <c r="F1016" s="150">
        <v>7.15</v>
      </c>
      <c r="G1016" s="150">
        <v>0.3</v>
      </c>
      <c r="H1016" s="150">
        <v>0.02</v>
      </c>
      <c r="I1016" s="151">
        <f t="shared" si="115"/>
        <v>1.2</v>
      </c>
      <c r="J1016">
        <f t="shared" si="116"/>
        <v>0.79999999999999993</v>
      </c>
      <c r="K1016">
        <f t="shared" si="117"/>
        <v>0.6</v>
      </c>
      <c r="L1016">
        <f t="shared" si="118"/>
        <v>0.89999999999999991</v>
      </c>
      <c r="M1016" s="150"/>
      <c r="U1016" s="239"/>
    </row>
    <row r="1017" spans="1:21">
      <c r="A1017" s="239" t="s">
        <v>3989</v>
      </c>
      <c r="B1017" s="239">
        <f t="shared" si="112"/>
        <v>100</v>
      </c>
      <c r="C1017" s="239">
        <f t="shared" si="113"/>
        <v>50</v>
      </c>
      <c r="D1017" s="239">
        <f t="shared" si="114"/>
        <v>3.6</v>
      </c>
      <c r="E1017" s="149" t="s">
        <v>817</v>
      </c>
      <c r="F1017" s="150">
        <v>7.98</v>
      </c>
      <c r="G1017" s="150">
        <v>0.3</v>
      </c>
      <c r="H1017" s="150">
        <v>2.4E-2</v>
      </c>
      <c r="I1017" s="151">
        <f t="shared" si="115"/>
        <v>1.44</v>
      </c>
      <c r="J1017">
        <f t="shared" si="116"/>
        <v>0.96</v>
      </c>
      <c r="K1017">
        <f t="shared" si="117"/>
        <v>0.72</v>
      </c>
      <c r="L1017">
        <f t="shared" si="118"/>
        <v>1.08</v>
      </c>
      <c r="M1017" s="150"/>
      <c r="U1017" s="239"/>
    </row>
    <row r="1018" spans="1:21">
      <c r="A1018" s="239" t="s">
        <v>3989</v>
      </c>
      <c r="B1018" s="239">
        <f t="shared" si="112"/>
        <v>100</v>
      </c>
      <c r="C1018" s="239">
        <f t="shared" si="113"/>
        <v>50</v>
      </c>
      <c r="D1018" s="239">
        <f t="shared" si="114"/>
        <v>4</v>
      </c>
      <c r="E1018" s="149" t="s">
        <v>818</v>
      </c>
      <c r="F1018" s="150">
        <v>8.65</v>
      </c>
      <c r="G1018" s="150">
        <v>0.3</v>
      </c>
      <c r="H1018" s="150">
        <v>2.4E-2</v>
      </c>
      <c r="I1018" s="151">
        <f t="shared" si="115"/>
        <v>1.44</v>
      </c>
      <c r="J1018">
        <f t="shared" si="116"/>
        <v>0.96</v>
      </c>
      <c r="K1018">
        <f t="shared" si="117"/>
        <v>0.72</v>
      </c>
      <c r="L1018">
        <f t="shared" si="118"/>
        <v>1.08</v>
      </c>
      <c r="M1018" s="150"/>
      <c r="U1018" s="239"/>
    </row>
    <row r="1019" spans="1:21">
      <c r="A1019" s="239" t="s">
        <v>3989</v>
      </c>
      <c r="B1019" s="239">
        <f t="shared" si="112"/>
        <v>100</v>
      </c>
      <c r="C1019" s="239">
        <f t="shared" si="113"/>
        <v>50</v>
      </c>
      <c r="D1019" s="239">
        <f t="shared" si="114"/>
        <v>4.5</v>
      </c>
      <c r="E1019" s="149" t="s">
        <v>819</v>
      </c>
      <c r="F1019" s="150">
        <v>9.83</v>
      </c>
      <c r="G1019" s="150">
        <v>0.3</v>
      </c>
      <c r="H1019" s="150">
        <v>2.8000000000000004E-2</v>
      </c>
      <c r="I1019" s="151">
        <f t="shared" si="115"/>
        <v>1.6800000000000002</v>
      </c>
      <c r="J1019">
        <f t="shared" si="116"/>
        <v>1.1200000000000001</v>
      </c>
      <c r="K1019">
        <f t="shared" si="117"/>
        <v>0.84000000000000008</v>
      </c>
      <c r="L1019">
        <f t="shared" si="118"/>
        <v>1.2600000000000002</v>
      </c>
      <c r="M1019" s="150"/>
      <c r="U1019" s="239"/>
    </row>
    <row r="1020" spans="1:21">
      <c r="A1020" s="239" t="s">
        <v>3989</v>
      </c>
      <c r="B1020" s="239">
        <f t="shared" ref="B1020:B1083" si="119">SPLITME($E1020,0,"*","tube")</f>
        <v>100</v>
      </c>
      <c r="C1020" s="239">
        <f t="shared" ref="C1020:C1083" si="120">SPLITME($E1020,1,"*","tube")</f>
        <v>50</v>
      </c>
      <c r="D1020" s="239">
        <f t="shared" ref="D1020:D1083" si="121">SPLITME($E1020,2,"*","tube")</f>
        <v>5</v>
      </c>
      <c r="E1020" s="149" t="s">
        <v>820</v>
      </c>
      <c r="F1020" s="150">
        <v>10.32</v>
      </c>
      <c r="G1020" s="150">
        <v>0.3</v>
      </c>
      <c r="H1020" s="150">
        <v>2.8000000000000004E-2</v>
      </c>
      <c r="I1020" s="151">
        <f t="shared" si="115"/>
        <v>1.6800000000000002</v>
      </c>
      <c r="J1020">
        <f t="shared" si="116"/>
        <v>1.1200000000000001</v>
      </c>
      <c r="K1020">
        <f t="shared" si="117"/>
        <v>0.84000000000000008</v>
      </c>
      <c r="L1020">
        <f t="shared" si="118"/>
        <v>1.2600000000000002</v>
      </c>
      <c r="M1020" s="150"/>
      <c r="U1020" s="239"/>
    </row>
    <row r="1021" spans="1:21">
      <c r="A1021" s="239" t="s">
        <v>3989</v>
      </c>
      <c r="B1021" s="239">
        <f t="shared" si="119"/>
        <v>100</v>
      </c>
      <c r="C1021" s="239">
        <f t="shared" si="120"/>
        <v>50</v>
      </c>
      <c r="D1021" s="239">
        <f t="shared" si="121"/>
        <v>5.6</v>
      </c>
      <c r="E1021" s="149" t="s">
        <v>821</v>
      </c>
      <c r="F1021" s="150">
        <v>12</v>
      </c>
      <c r="G1021" s="150">
        <v>0.3</v>
      </c>
      <c r="H1021" s="150">
        <v>3.2000000000000001E-2</v>
      </c>
      <c r="I1021" s="151">
        <f t="shared" si="115"/>
        <v>1.92</v>
      </c>
      <c r="J1021">
        <f t="shared" si="116"/>
        <v>1.2799999999999998</v>
      </c>
      <c r="K1021">
        <f t="shared" si="117"/>
        <v>0.96</v>
      </c>
      <c r="L1021">
        <f t="shared" si="118"/>
        <v>1.44</v>
      </c>
      <c r="M1021" s="150"/>
      <c r="U1021" s="239"/>
    </row>
    <row r="1022" spans="1:21">
      <c r="A1022" s="239" t="s">
        <v>3989</v>
      </c>
      <c r="B1022" s="239">
        <f t="shared" si="119"/>
        <v>100</v>
      </c>
      <c r="C1022" s="239">
        <f t="shared" si="120"/>
        <v>50</v>
      </c>
      <c r="D1022" s="239">
        <f t="shared" si="121"/>
        <v>6</v>
      </c>
      <c r="E1022" s="149" t="s">
        <v>822</v>
      </c>
      <c r="F1022" s="150">
        <v>13</v>
      </c>
      <c r="G1022" s="150">
        <v>0.3</v>
      </c>
      <c r="H1022" s="150">
        <v>3.5999999999999997E-2</v>
      </c>
      <c r="I1022" s="151">
        <f t="shared" si="115"/>
        <v>2.1599999999999997</v>
      </c>
      <c r="J1022">
        <f t="shared" si="116"/>
        <v>1.4399999999999997</v>
      </c>
      <c r="K1022">
        <f t="shared" si="117"/>
        <v>1.0799999999999998</v>
      </c>
      <c r="L1022">
        <f t="shared" si="118"/>
        <v>1.6199999999999997</v>
      </c>
      <c r="M1022" s="150"/>
      <c r="U1022" s="239"/>
    </row>
    <row r="1023" spans="1:21">
      <c r="A1023" s="239" t="s">
        <v>3989</v>
      </c>
      <c r="B1023" s="239">
        <f t="shared" si="119"/>
        <v>100</v>
      </c>
      <c r="C1023" s="239">
        <f t="shared" si="120"/>
        <v>50</v>
      </c>
      <c r="D1023" s="239">
        <f t="shared" si="121"/>
        <v>6.3</v>
      </c>
      <c r="E1023" s="149" t="s">
        <v>823</v>
      </c>
      <c r="F1023" s="150">
        <v>13.3</v>
      </c>
      <c r="G1023" s="150">
        <v>0.3</v>
      </c>
      <c r="H1023" s="150">
        <v>3.5999999999999997E-2</v>
      </c>
      <c r="I1023" s="151">
        <f t="shared" si="115"/>
        <v>2.1599999999999997</v>
      </c>
      <c r="J1023">
        <f t="shared" si="116"/>
        <v>1.4399999999999997</v>
      </c>
      <c r="K1023">
        <f t="shared" si="117"/>
        <v>1.0799999999999998</v>
      </c>
      <c r="L1023">
        <f t="shared" si="118"/>
        <v>1.6199999999999997</v>
      </c>
      <c r="M1023" s="150"/>
      <c r="U1023" s="239"/>
    </row>
    <row r="1024" spans="1:21">
      <c r="A1024" s="239" t="s">
        <v>3989</v>
      </c>
      <c r="B1024" s="239">
        <f t="shared" si="119"/>
        <v>100</v>
      </c>
      <c r="C1024" s="239">
        <f t="shared" si="120"/>
        <v>50</v>
      </c>
      <c r="D1024" s="239">
        <f t="shared" si="121"/>
        <v>7</v>
      </c>
      <c r="E1024" s="149" t="s">
        <v>824</v>
      </c>
      <c r="F1024" s="150">
        <v>14.9</v>
      </c>
      <c r="G1024" s="150">
        <v>0.3</v>
      </c>
      <c r="H1024" s="150">
        <v>0.04</v>
      </c>
      <c r="I1024" s="151">
        <f t="shared" si="115"/>
        <v>2.4</v>
      </c>
      <c r="J1024">
        <f t="shared" si="116"/>
        <v>1.5999999999999999</v>
      </c>
      <c r="K1024">
        <f t="shared" si="117"/>
        <v>1.2</v>
      </c>
      <c r="L1024">
        <f t="shared" si="118"/>
        <v>1.7999999999999998</v>
      </c>
      <c r="M1024" s="150"/>
      <c r="U1024" s="239"/>
    </row>
    <row r="1025" spans="1:21">
      <c r="A1025" s="239" t="s">
        <v>3989</v>
      </c>
      <c r="B1025" s="239">
        <f t="shared" si="119"/>
        <v>100</v>
      </c>
      <c r="C1025" s="239">
        <f t="shared" si="120"/>
        <v>50</v>
      </c>
      <c r="D1025" s="239">
        <f t="shared" si="121"/>
        <v>7.1</v>
      </c>
      <c r="E1025" s="149" t="s">
        <v>825</v>
      </c>
      <c r="F1025" s="150">
        <v>14.8</v>
      </c>
      <c r="G1025" s="150">
        <v>0.3</v>
      </c>
      <c r="H1025" s="150">
        <v>0.04</v>
      </c>
      <c r="I1025" s="151">
        <f t="shared" ref="I1025:I1088" si="122">H1025*60</f>
        <v>2.4</v>
      </c>
      <c r="J1025">
        <f t="shared" ref="J1025:J1088" si="123">40/60*I1025</f>
        <v>1.5999999999999999</v>
      </c>
      <c r="K1025">
        <f t="shared" ref="K1025:K1088" si="124">(30/60*I1025)</f>
        <v>1.2</v>
      </c>
      <c r="L1025">
        <f t="shared" ref="L1025:L1088" si="125">45/60*I1025</f>
        <v>1.7999999999999998</v>
      </c>
      <c r="M1025" s="150"/>
      <c r="U1025" s="239"/>
    </row>
    <row r="1026" spans="1:21">
      <c r="A1026" s="239" t="s">
        <v>3989</v>
      </c>
      <c r="B1026" s="239">
        <f t="shared" si="119"/>
        <v>100</v>
      </c>
      <c r="C1026" s="239">
        <f t="shared" si="120"/>
        <v>50</v>
      </c>
      <c r="D1026" s="239">
        <f t="shared" si="121"/>
        <v>8</v>
      </c>
      <c r="E1026" s="149" t="s">
        <v>826</v>
      </c>
      <c r="F1026" s="150">
        <v>16.399999999999999</v>
      </c>
      <c r="G1026" s="150">
        <v>0.3</v>
      </c>
      <c r="H1026" s="150">
        <v>4.3999999999999997E-2</v>
      </c>
      <c r="I1026" s="151">
        <f t="shared" si="122"/>
        <v>2.6399999999999997</v>
      </c>
      <c r="J1026">
        <f t="shared" si="123"/>
        <v>1.7599999999999998</v>
      </c>
      <c r="K1026">
        <f t="shared" si="124"/>
        <v>1.3199999999999998</v>
      </c>
      <c r="L1026">
        <f t="shared" si="125"/>
        <v>1.9799999999999998</v>
      </c>
      <c r="M1026" s="150"/>
      <c r="U1026" s="239"/>
    </row>
    <row r="1027" spans="1:21">
      <c r="A1027" s="239" t="s">
        <v>3989</v>
      </c>
      <c r="B1027" s="239">
        <f t="shared" si="119"/>
        <v>100</v>
      </c>
      <c r="C1027" s="239">
        <f t="shared" si="120"/>
        <v>50</v>
      </c>
      <c r="D1027" s="239">
        <f t="shared" si="121"/>
        <v>8.8000000000000007</v>
      </c>
      <c r="E1027" s="149" t="s">
        <v>827</v>
      </c>
      <c r="F1027" s="150">
        <v>17.8</v>
      </c>
      <c r="G1027" s="150">
        <v>0.3</v>
      </c>
      <c r="H1027" s="150">
        <v>4.8000000000000001E-2</v>
      </c>
      <c r="I1027" s="151">
        <f t="shared" si="122"/>
        <v>2.88</v>
      </c>
      <c r="J1027">
        <f t="shared" si="123"/>
        <v>1.92</v>
      </c>
      <c r="K1027">
        <f t="shared" si="124"/>
        <v>1.44</v>
      </c>
      <c r="L1027">
        <f t="shared" si="125"/>
        <v>2.16</v>
      </c>
      <c r="M1027" s="150"/>
      <c r="U1027" s="239"/>
    </row>
    <row r="1028" spans="1:21">
      <c r="A1028" s="239" t="s">
        <v>3989</v>
      </c>
      <c r="B1028" s="239">
        <f t="shared" si="119"/>
        <v>100</v>
      </c>
      <c r="C1028" s="239">
        <f t="shared" si="120"/>
        <v>50</v>
      </c>
      <c r="D1028" s="239">
        <f t="shared" si="121"/>
        <v>10</v>
      </c>
      <c r="E1028" s="149" t="s">
        <v>814</v>
      </c>
      <c r="F1028" s="150">
        <v>19.7</v>
      </c>
      <c r="G1028" s="150">
        <v>0.3</v>
      </c>
      <c r="H1028" s="150">
        <v>5.6000000000000008E-2</v>
      </c>
      <c r="I1028" s="151">
        <f t="shared" si="122"/>
        <v>3.3600000000000003</v>
      </c>
      <c r="J1028">
        <f t="shared" si="123"/>
        <v>2.2400000000000002</v>
      </c>
      <c r="K1028">
        <f t="shared" si="124"/>
        <v>1.6800000000000002</v>
      </c>
      <c r="L1028">
        <f t="shared" si="125"/>
        <v>2.5200000000000005</v>
      </c>
      <c r="M1028" s="150"/>
      <c r="U1028" s="239"/>
    </row>
    <row r="1029" spans="1:21">
      <c r="A1029" s="239" t="s">
        <v>3989</v>
      </c>
      <c r="B1029" s="239">
        <f t="shared" si="119"/>
        <v>100</v>
      </c>
      <c r="C1029" s="239">
        <f t="shared" si="120"/>
        <v>60</v>
      </c>
      <c r="D1029" s="239">
        <f t="shared" si="121"/>
        <v>3</v>
      </c>
      <c r="E1029" s="149" t="s">
        <v>829</v>
      </c>
      <c r="F1029" s="150">
        <v>7.1</v>
      </c>
      <c r="G1029" s="150">
        <v>0.32</v>
      </c>
      <c r="H1029" s="150">
        <v>0.02</v>
      </c>
      <c r="I1029" s="151">
        <f t="shared" si="122"/>
        <v>1.2</v>
      </c>
      <c r="J1029">
        <f t="shared" si="123"/>
        <v>0.79999999999999993</v>
      </c>
      <c r="K1029">
        <f t="shared" si="124"/>
        <v>0.6</v>
      </c>
      <c r="L1029">
        <f t="shared" si="125"/>
        <v>0.89999999999999991</v>
      </c>
      <c r="M1029" s="150"/>
      <c r="U1029" s="239"/>
    </row>
    <row r="1030" spans="1:21">
      <c r="A1030" s="239" t="s">
        <v>3989</v>
      </c>
      <c r="B1030" s="239">
        <f t="shared" si="119"/>
        <v>100</v>
      </c>
      <c r="C1030" s="239">
        <f t="shared" si="120"/>
        <v>60</v>
      </c>
      <c r="D1030" s="239">
        <f t="shared" si="121"/>
        <v>3.2</v>
      </c>
      <c r="E1030" s="149" t="s">
        <v>830</v>
      </c>
      <c r="F1030" s="150">
        <v>7.65</v>
      </c>
      <c r="G1030" s="150">
        <v>0.32</v>
      </c>
      <c r="H1030" s="150">
        <v>0.02</v>
      </c>
      <c r="I1030" s="151">
        <f t="shared" si="122"/>
        <v>1.2</v>
      </c>
      <c r="J1030">
        <f t="shared" si="123"/>
        <v>0.79999999999999993</v>
      </c>
      <c r="K1030">
        <f t="shared" si="124"/>
        <v>0.6</v>
      </c>
      <c r="L1030">
        <f t="shared" si="125"/>
        <v>0.89999999999999991</v>
      </c>
      <c r="M1030" s="150"/>
      <c r="U1030" s="239"/>
    </row>
    <row r="1031" spans="1:21">
      <c r="A1031" s="239" t="s">
        <v>3989</v>
      </c>
      <c r="B1031" s="239">
        <f t="shared" si="119"/>
        <v>100</v>
      </c>
      <c r="C1031" s="239">
        <f t="shared" si="120"/>
        <v>60</v>
      </c>
      <c r="D1031" s="239">
        <f t="shared" si="121"/>
        <v>3.6</v>
      </c>
      <c r="E1031" s="149" t="s">
        <v>831</v>
      </c>
      <c r="F1031" s="150">
        <v>8.5500000000000007</v>
      </c>
      <c r="G1031" s="150">
        <v>0.32</v>
      </c>
      <c r="H1031" s="150">
        <v>2.4E-2</v>
      </c>
      <c r="I1031" s="151">
        <f t="shared" si="122"/>
        <v>1.44</v>
      </c>
      <c r="J1031">
        <f t="shared" si="123"/>
        <v>0.96</v>
      </c>
      <c r="K1031">
        <f t="shared" si="124"/>
        <v>0.72</v>
      </c>
      <c r="L1031">
        <f t="shared" si="125"/>
        <v>1.08</v>
      </c>
      <c r="M1031" s="150"/>
      <c r="U1031" s="239"/>
    </row>
    <row r="1032" spans="1:21">
      <c r="A1032" s="239" t="s">
        <v>3989</v>
      </c>
      <c r="B1032" s="239">
        <f t="shared" si="119"/>
        <v>100</v>
      </c>
      <c r="C1032" s="239">
        <f t="shared" si="120"/>
        <v>60</v>
      </c>
      <c r="D1032" s="239">
        <f t="shared" si="121"/>
        <v>4</v>
      </c>
      <c r="E1032" s="149" t="s">
        <v>832</v>
      </c>
      <c r="F1032" s="150">
        <v>9.2799999999999994</v>
      </c>
      <c r="G1032" s="150">
        <v>0.32</v>
      </c>
      <c r="H1032" s="150">
        <v>2.4E-2</v>
      </c>
      <c r="I1032" s="151">
        <f t="shared" si="122"/>
        <v>1.44</v>
      </c>
      <c r="J1032">
        <f t="shared" si="123"/>
        <v>0.96</v>
      </c>
      <c r="K1032">
        <f t="shared" si="124"/>
        <v>0.72</v>
      </c>
      <c r="L1032">
        <f t="shared" si="125"/>
        <v>1.08</v>
      </c>
      <c r="M1032" s="150"/>
      <c r="U1032" s="239"/>
    </row>
    <row r="1033" spans="1:21">
      <c r="A1033" t="s">
        <v>3989</v>
      </c>
      <c r="B1033" s="239">
        <f t="shared" si="119"/>
        <v>100</v>
      </c>
      <c r="C1033" s="239">
        <f t="shared" si="120"/>
        <v>60</v>
      </c>
      <c r="D1033" s="239">
        <f t="shared" si="121"/>
        <v>4.5</v>
      </c>
      <c r="E1033" s="149" t="s">
        <v>833</v>
      </c>
      <c r="F1033" s="150">
        <v>10.5</v>
      </c>
      <c r="G1033" s="150">
        <v>0.32</v>
      </c>
      <c r="H1033" s="150">
        <v>2.8000000000000004E-2</v>
      </c>
      <c r="I1033" s="151">
        <f t="shared" si="122"/>
        <v>1.6800000000000002</v>
      </c>
      <c r="J1033">
        <f t="shared" si="123"/>
        <v>1.1200000000000001</v>
      </c>
      <c r="K1033">
        <f t="shared" si="124"/>
        <v>0.84000000000000008</v>
      </c>
      <c r="L1033">
        <f t="shared" si="125"/>
        <v>1.2600000000000002</v>
      </c>
      <c r="M1033" s="150"/>
      <c r="U1033" s="239"/>
    </row>
    <row r="1034" spans="1:21">
      <c r="A1034" s="239" t="s">
        <v>3989</v>
      </c>
      <c r="B1034" s="239">
        <f t="shared" si="119"/>
        <v>100</v>
      </c>
      <c r="C1034" s="239">
        <f t="shared" si="120"/>
        <v>60</v>
      </c>
      <c r="D1034" s="239">
        <f t="shared" si="121"/>
        <v>5</v>
      </c>
      <c r="E1034" s="149" t="s">
        <v>834</v>
      </c>
      <c r="F1034" s="150">
        <v>11.1</v>
      </c>
      <c r="G1034" s="150">
        <v>0.32</v>
      </c>
      <c r="H1034" s="150">
        <v>3.2000000000000001E-2</v>
      </c>
      <c r="I1034" s="151">
        <f t="shared" si="122"/>
        <v>1.92</v>
      </c>
      <c r="J1034">
        <f t="shared" si="123"/>
        <v>1.2799999999999998</v>
      </c>
      <c r="K1034">
        <f t="shared" si="124"/>
        <v>0.96</v>
      </c>
      <c r="L1034">
        <f t="shared" si="125"/>
        <v>1.44</v>
      </c>
      <c r="M1034" s="150"/>
      <c r="U1034" s="239"/>
    </row>
    <row r="1035" spans="1:21">
      <c r="A1035" s="239" t="s">
        <v>3989</v>
      </c>
      <c r="B1035" s="239">
        <f t="shared" si="119"/>
        <v>100</v>
      </c>
      <c r="C1035" s="239">
        <f t="shared" si="120"/>
        <v>60</v>
      </c>
      <c r="D1035" s="239">
        <f t="shared" si="121"/>
        <v>5.6</v>
      </c>
      <c r="E1035" s="149" t="s">
        <v>835</v>
      </c>
      <c r="F1035" s="150">
        <v>12.9</v>
      </c>
      <c r="G1035" s="150">
        <v>0.32</v>
      </c>
      <c r="H1035" s="150">
        <v>3.5999999999999997E-2</v>
      </c>
      <c r="I1035" s="151">
        <f t="shared" si="122"/>
        <v>2.1599999999999997</v>
      </c>
      <c r="J1035">
        <f t="shared" si="123"/>
        <v>1.4399999999999997</v>
      </c>
      <c r="K1035">
        <f t="shared" si="124"/>
        <v>1.0799999999999998</v>
      </c>
      <c r="L1035">
        <f t="shared" si="125"/>
        <v>1.6199999999999997</v>
      </c>
      <c r="M1035" s="150"/>
      <c r="U1035" s="239"/>
    </row>
    <row r="1036" spans="1:21">
      <c r="A1036" s="239" t="s">
        <v>3989</v>
      </c>
      <c r="B1036" s="239">
        <f t="shared" si="119"/>
        <v>100</v>
      </c>
      <c r="C1036" s="239">
        <f t="shared" si="120"/>
        <v>60</v>
      </c>
      <c r="D1036" s="239">
        <f t="shared" si="121"/>
        <v>6</v>
      </c>
      <c r="E1036" s="149" t="s">
        <v>836</v>
      </c>
      <c r="F1036" s="150">
        <v>12.97</v>
      </c>
      <c r="G1036" s="150">
        <v>0.32</v>
      </c>
      <c r="H1036" s="150">
        <v>3.5999999999999997E-2</v>
      </c>
      <c r="I1036" s="151">
        <f t="shared" si="122"/>
        <v>2.1599999999999997</v>
      </c>
      <c r="J1036">
        <f t="shared" si="123"/>
        <v>1.4399999999999997</v>
      </c>
      <c r="K1036">
        <f t="shared" si="124"/>
        <v>1.0799999999999998</v>
      </c>
      <c r="L1036">
        <f t="shared" si="125"/>
        <v>1.6199999999999997</v>
      </c>
      <c r="M1036" s="150"/>
      <c r="U1036" s="239"/>
    </row>
    <row r="1037" spans="1:21">
      <c r="A1037" s="239" t="s">
        <v>3989</v>
      </c>
      <c r="B1037" s="239">
        <f t="shared" si="119"/>
        <v>100</v>
      </c>
      <c r="C1037" s="239">
        <f t="shared" si="120"/>
        <v>60</v>
      </c>
      <c r="D1037" s="239">
        <f t="shared" si="121"/>
        <v>6.3</v>
      </c>
      <c r="E1037" s="149" t="s">
        <v>837</v>
      </c>
      <c r="F1037" s="150">
        <v>14.3</v>
      </c>
      <c r="G1037" s="150">
        <v>0.32</v>
      </c>
      <c r="H1037" s="150">
        <v>0.04</v>
      </c>
      <c r="I1037" s="151">
        <f t="shared" si="122"/>
        <v>2.4</v>
      </c>
      <c r="J1037">
        <f t="shared" si="123"/>
        <v>1.5999999999999999</v>
      </c>
      <c r="K1037">
        <f t="shared" si="124"/>
        <v>1.2</v>
      </c>
      <c r="L1037">
        <f t="shared" si="125"/>
        <v>1.7999999999999998</v>
      </c>
      <c r="M1037" s="150"/>
      <c r="U1037" s="239"/>
    </row>
    <row r="1038" spans="1:21">
      <c r="A1038" s="239" t="s">
        <v>3989</v>
      </c>
      <c r="B1038" s="239">
        <f t="shared" si="119"/>
        <v>100</v>
      </c>
      <c r="C1038" s="239">
        <f t="shared" si="120"/>
        <v>60</v>
      </c>
      <c r="D1038" s="239">
        <f t="shared" si="121"/>
        <v>7</v>
      </c>
      <c r="E1038" s="149" t="s">
        <v>838</v>
      </c>
      <c r="F1038" s="150">
        <v>16</v>
      </c>
      <c r="G1038" s="150">
        <v>0.32</v>
      </c>
      <c r="H1038" s="150">
        <v>4.3999999999999997E-2</v>
      </c>
      <c r="I1038" s="151">
        <f t="shared" si="122"/>
        <v>2.6399999999999997</v>
      </c>
      <c r="J1038">
        <f t="shared" si="123"/>
        <v>1.7599999999999998</v>
      </c>
      <c r="K1038">
        <f t="shared" si="124"/>
        <v>1.3199999999999998</v>
      </c>
      <c r="L1038">
        <f t="shared" si="125"/>
        <v>1.9799999999999998</v>
      </c>
      <c r="M1038" s="150"/>
      <c r="U1038" s="239"/>
    </row>
    <row r="1039" spans="1:21">
      <c r="A1039" s="239" t="s">
        <v>3989</v>
      </c>
      <c r="B1039" s="239">
        <f t="shared" si="119"/>
        <v>100</v>
      </c>
      <c r="C1039" s="239">
        <f t="shared" si="120"/>
        <v>60</v>
      </c>
      <c r="D1039" s="239">
        <f t="shared" si="121"/>
        <v>7.1</v>
      </c>
      <c r="E1039" s="149" t="s">
        <v>839</v>
      </c>
      <c r="F1039" s="150">
        <v>15.9</v>
      </c>
      <c r="G1039" s="150">
        <v>0.32</v>
      </c>
      <c r="H1039" s="150">
        <v>4.3999999999999997E-2</v>
      </c>
      <c r="I1039" s="151">
        <f t="shared" si="122"/>
        <v>2.6399999999999997</v>
      </c>
      <c r="J1039">
        <f t="shared" si="123"/>
        <v>1.7599999999999998</v>
      </c>
      <c r="K1039">
        <f t="shared" si="124"/>
        <v>1.3199999999999998</v>
      </c>
      <c r="L1039">
        <f t="shared" si="125"/>
        <v>1.9799999999999998</v>
      </c>
      <c r="M1039" s="150"/>
      <c r="U1039" s="239"/>
    </row>
    <row r="1040" spans="1:21">
      <c r="A1040" s="239" t="s">
        <v>3989</v>
      </c>
      <c r="B1040" s="239">
        <f t="shared" si="119"/>
        <v>100</v>
      </c>
      <c r="C1040" s="239">
        <f t="shared" si="120"/>
        <v>60</v>
      </c>
      <c r="D1040" s="239">
        <f t="shared" si="121"/>
        <v>8</v>
      </c>
      <c r="E1040" s="149" t="s">
        <v>840</v>
      </c>
      <c r="F1040" s="150">
        <v>17.7</v>
      </c>
      <c r="G1040" s="150">
        <v>0.32</v>
      </c>
      <c r="H1040" s="150">
        <v>4.8000000000000001E-2</v>
      </c>
      <c r="I1040" s="151">
        <f t="shared" si="122"/>
        <v>2.88</v>
      </c>
      <c r="J1040">
        <f t="shared" si="123"/>
        <v>1.92</v>
      </c>
      <c r="K1040">
        <f t="shared" si="124"/>
        <v>1.44</v>
      </c>
      <c r="L1040">
        <f t="shared" si="125"/>
        <v>2.16</v>
      </c>
      <c r="M1040" s="150"/>
      <c r="U1040" s="239"/>
    </row>
    <row r="1041" spans="1:21">
      <c r="A1041" s="239" t="s">
        <v>3989</v>
      </c>
      <c r="B1041" s="239">
        <f t="shared" si="119"/>
        <v>100</v>
      </c>
      <c r="C1041" s="239">
        <f t="shared" si="120"/>
        <v>60</v>
      </c>
      <c r="D1041" s="239">
        <f t="shared" si="121"/>
        <v>8.8000000000000007</v>
      </c>
      <c r="E1041" s="149" t="s">
        <v>841</v>
      </c>
      <c r="F1041" s="150">
        <v>19.2</v>
      </c>
      <c r="G1041" s="150">
        <v>0.32</v>
      </c>
      <c r="H1041" s="150">
        <v>5.2000000000000005E-2</v>
      </c>
      <c r="I1041" s="151">
        <f t="shared" si="122"/>
        <v>3.12</v>
      </c>
      <c r="J1041">
        <f t="shared" si="123"/>
        <v>2.08</v>
      </c>
      <c r="K1041">
        <f t="shared" si="124"/>
        <v>1.56</v>
      </c>
      <c r="L1041">
        <f t="shared" si="125"/>
        <v>2.34</v>
      </c>
      <c r="M1041" s="150"/>
      <c r="U1041" s="239"/>
    </row>
    <row r="1042" spans="1:21">
      <c r="A1042" s="239" t="s">
        <v>3989</v>
      </c>
      <c r="B1042" s="239">
        <f t="shared" si="119"/>
        <v>100</v>
      </c>
      <c r="C1042" s="239">
        <f t="shared" si="120"/>
        <v>60</v>
      </c>
      <c r="D1042" s="239">
        <f t="shared" si="121"/>
        <v>10</v>
      </c>
      <c r="E1042" s="149" t="s">
        <v>828</v>
      </c>
      <c r="F1042" s="150">
        <v>21.3</v>
      </c>
      <c r="G1042" s="150">
        <v>0.32</v>
      </c>
      <c r="H1042" s="150">
        <v>0.06</v>
      </c>
      <c r="I1042" s="151">
        <f t="shared" si="122"/>
        <v>3.5999999999999996</v>
      </c>
      <c r="J1042">
        <f t="shared" si="123"/>
        <v>2.3999999999999995</v>
      </c>
      <c r="K1042">
        <f t="shared" si="124"/>
        <v>1.7999999999999998</v>
      </c>
      <c r="L1042">
        <f t="shared" si="125"/>
        <v>2.6999999999999997</v>
      </c>
      <c r="M1042" s="150"/>
      <c r="U1042" s="239"/>
    </row>
    <row r="1043" spans="1:21">
      <c r="A1043" s="239" t="s">
        <v>3989</v>
      </c>
      <c r="B1043" s="239">
        <f t="shared" si="119"/>
        <v>100</v>
      </c>
      <c r="C1043" s="239">
        <f t="shared" si="120"/>
        <v>80</v>
      </c>
      <c r="D1043" s="239">
        <f t="shared" si="121"/>
        <v>3</v>
      </c>
      <c r="E1043" s="149" t="s">
        <v>842</v>
      </c>
      <c r="F1043" s="150">
        <v>8.0399999999999991</v>
      </c>
      <c r="G1043" s="150">
        <v>0.36</v>
      </c>
      <c r="H1043" s="150">
        <v>2.4E-2</v>
      </c>
      <c r="I1043" s="151">
        <f t="shared" si="122"/>
        <v>1.44</v>
      </c>
      <c r="J1043">
        <f t="shared" si="123"/>
        <v>0.96</v>
      </c>
      <c r="K1043">
        <f t="shared" si="124"/>
        <v>0.72</v>
      </c>
      <c r="L1043">
        <f t="shared" si="125"/>
        <v>1.08</v>
      </c>
      <c r="M1043" s="150"/>
      <c r="U1043" s="239"/>
    </row>
    <row r="1044" spans="1:21">
      <c r="A1044" s="239" t="s">
        <v>3989</v>
      </c>
      <c r="B1044" s="239">
        <f t="shared" si="119"/>
        <v>100</v>
      </c>
      <c r="C1044" s="239">
        <f t="shared" si="120"/>
        <v>80</v>
      </c>
      <c r="D1044" s="239">
        <f t="shared" si="121"/>
        <v>4</v>
      </c>
      <c r="E1044" s="149" t="s">
        <v>843</v>
      </c>
      <c r="F1044" s="150">
        <v>10.5</v>
      </c>
      <c r="G1044" s="150">
        <v>0.36</v>
      </c>
      <c r="H1044" s="150">
        <v>2.8000000000000004E-2</v>
      </c>
      <c r="I1044" s="151">
        <f t="shared" si="122"/>
        <v>1.6800000000000002</v>
      </c>
      <c r="J1044">
        <f t="shared" si="123"/>
        <v>1.1200000000000001</v>
      </c>
      <c r="K1044">
        <f t="shared" si="124"/>
        <v>0.84000000000000008</v>
      </c>
      <c r="L1044">
        <f t="shared" si="125"/>
        <v>1.2600000000000002</v>
      </c>
      <c r="M1044" s="150"/>
      <c r="U1044" s="239"/>
    </row>
    <row r="1045" spans="1:21">
      <c r="A1045" t="s">
        <v>3989</v>
      </c>
      <c r="B1045" s="239">
        <f t="shared" si="119"/>
        <v>100</v>
      </c>
      <c r="C1045" s="239">
        <f t="shared" si="120"/>
        <v>80</v>
      </c>
      <c r="D1045" s="239">
        <f t="shared" si="121"/>
        <v>5</v>
      </c>
      <c r="E1045" s="149" t="s">
        <v>844</v>
      </c>
      <c r="F1045" s="150">
        <v>12.7</v>
      </c>
      <c r="G1045" s="150">
        <v>0.36</v>
      </c>
      <c r="H1045" s="150">
        <v>3.5999999999999997E-2</v>
      </c>
      <c r="I1045" s="151">
        <f t="shared" si="122"/>
        <v>2.1599999999999997</v>
      </c>
      <c r="J1045">
        <f t="shared" si="123"/>
        <v>1.4399999999999997</v>
      </c>
      <c r="K1045">
        <f t="shared" si="124"/>
        <v>1.0799999999999998</v>
      </c>
      <c r="L1045">
        <f t="shared" si="125"/>
        <v>1.6199999999999997</v>
      </c>
      <c r="M1045" s="150"/>
      <c r="U1045" s="239"/>
    </row>
    <row r="1046" spans="1:21">
      <c r="A1046" s="239" t="s">
        <v>3989</v>
      </c>
      <c r="B1046" s="239">
        <f t="shared" si="119"/>
        <v>100</v>
      </c>
      <c r="C1046" s="239">
        <f t="shared" si="120"/>
        <v>80</v>
      </c>
      <c r="D1046" s="239">
        <f t="shared" si="121"/>
        <v>6</v>
      </c>
      <c r="E1046" s="149" t="s">
        <v>845</v>
      </c>
      <c r="F1046" s="150">
        <v>14.86</v>
      </c>
      <c r="G1046" s="150">
        <v>0.36</v>
      </c>
      <c r="H1046" s="150">
        <v>0.04</v>
      </c>
      <c r="I1046" s="151">
        <f t="shared" si="122"/>
        <v>2.4</v>
      </c>
      <c r="J1046">
        <f t="shared" si="123"/>
        <v>1.5999999999999999</v>
      </c>
      <c r="K1046">
        <f t="shared" si="124"/>
        <v>1.2</v>
      </c>
      <c r="L1046">
        <f t="shared" si="125"/>
        <v>1.7999999999999998</v>
      </c>
      <c r="M1046" s="150"/>
      <c r="U1046" s="239"/>
    </row>
    <row r="1047" spans="1:21">
      <c r="A1047" s="239" t="s">
        <v>3989</v>
      </c>
      <c r="B1047" s="239">
        <f t="shared" si="119"/>
        <v>110</v>
      </c>
      <c r="C1047" s="239">
        <f t="shared" si="120"/>
        <v>60</v>
      </c>
      <c r="D1047" s="239">
        <f t="shared" si="121"/>
        <v>3.2</v>
      </c>
      <c r="E1047" s="149" t="s">
        <v>863</v>
      </c>
      <c r="F1047" s="150">
        <v>8.09</v>
      </c>
      <c r="G1047" s="150">
        <v>0.34</v>
      </c>
      <c r="H1047" s="150">
        <v>2.4E-2</v>
      </c>
      <c r="I1047" s="151">
        <f t="shared" si="122"/>
        <v>1.44</v>
      </c>
      <c r="J1047">
        <f t="shared" si="123"/>
        <v>0.96</v>
      </c>
      <c r="K1047">
        <f t="shared" si="124"/>
        <v>0.72</v>
      </c>
      <c r="L1047">
        <f t="shared" si="125"/>
        <v>1.08</v>
      </c>
      <c r="M1047" s="150"/>
      <c r="U1047" s="239"/>
    </row>
    <row r="1048" spans="1:21">
      <c r="A1048" s="239" t="s">
        <v>3989</v>
      </c>
      <c r="B1048" s="239">
        <f t="shared" si="119"/>
        <v>110</v>
      </c>
      <c r="C1048" s="239">
        <f t="shared" si="120"/>
        <v>60</v>
      </c>
      <c r="D1048" s="239">
        <f t="shared" si="121"/>
        <v>3.6</v>
      </c>
      <c r="E1048" s="149" t="s">
        <v>864</v>
      </c>
      <c r="F1048" s="150">
        <v>9.0500000000000007</v>
      </c>
      <c r="G1048" s="150">
        <v>0.34</v>
      </c>
      <c r="H1048" s="150">
        <v>2.4E-2</v>
      </c>
      <c r="I1048" s="151">
        <f t="shared" si="122"/>
        <v>1.44</v>
      </c>
      <c r="J1048">
        <f t="shared" si="123"/>
        <v>0.96</v>
      </c>
      <c r="K1048">
        <f t="shared" si="124"/>
        <v>0.72</v>
      </c>
      <c r="L1048">
        <f t="shared" si="125"/>
        <v>1.08</v>
      </c>
      <c r="M1048" s="150"/>
      <c r="U1048" s="239"/>
    </row>
    <row r="1049" spans="1:21">
      <c r="A1049" t="s">
        <v>3989</v>
      </c>
      <c r="B1049" s="239">
        <f t="shared" si="119"/>
        <v>110</v>
      </c>
      <c r="C1049" s="239">
        <f t="shared" si="120"/>
        <v>60</v>
      </c>
      <c r="D1049" s="239">
        <f t="shared" si="121"/>
        <v>4</v>
      </c>
      <c r="E1049" s="149" t="s">
        <v>865</v>
      </c>
      <c r="F1049" s="150">
        <v>9.98</v>
      </c>
      <c r="G1049" s="150">
        <v>0.34</v>
      </c>
      <c r="H1049" s="150">
        <v>2.8000000000000004E-2</v>
      </c>
      <c r="I1049" s="151">
        <f t="shared" si="122"/>
        <v>1.6800000000000002</v>
      </c>
      <c r="J1049">
        <f t="shared" si="123"/>
        <v>1.1200000000000001</v>
      </c>
      <c r="K1049">
        <f t="shared" si="124"/>
        <v>0.84000000000000008</v>
      </c>
      <c r="L1049">
        <f t="shared" si="125"/>
        <v>1.2600000000000002</v>
      </c>
      <c r="M1049" s="150"/>
      <c r="U1049" s="239"/>
    </row>
    <row r="1050" spans="1:21">
      <c r="A1050" s="239" t="s">
        <v>3989</v>
      </c>
      <c r="B1050" s="239">
        <f t="shared" si="119"/>
        <v>110</v>
      </c>
      <c r="C1050" s="239">
        <f t="shared" si="120"/>
        <v>60</v>
      </c>
      <c r="D1050" s="239">
        <f t="shared" si="121"/>
        <v>4.5</v>
      </c>
      <c r="E1050" s="149" t="s">
        <v>866</v>
      </c>
      <c r="F1050" s="150">
        <v>11.1</v>
      </c>
      <c r="G1050" s="150">
        <v>0.34</v>
      </c>
      <c r="H1050" s="150">
        <v>3.2000000000000001E-2</v>
      </c>
      <c r="I1050" s="151">
        <f t="shared" si="122"/>
        <v>1.92</v>
      </c>
      <c r="J1050">
        <f t="shared" si="123"/>
        <v>1.2799999999999998</v>
      </c>
      <c r="K1050">
        <f t="shared" si="124"/>
        <v>0.96</v>
      </c>
      <c r="L1050">
        <f t="shared" si="125"/>
        <v>1.44</v>
      </c>
      <c r="M1050" s="150"/>
      <c r="U1050" s="239"/>
    </row>
    <row r="1051" spans="1:21">
      <c r="A1051" s="239" t="s">
        <v>3989</v>
      </c>
      <c r="B1051" s="239">
        <f t="shared" si="119"/>
        <v>110</v>
      </c>
      <c r="C1051" s="239">
        <f t="shared" si="120"/>
        <v>60</v>
      </c>
      <c r="D1051" s="239">
        <f t="shared" si="121"/>
        <v>5</v>
      </c>
      <c r="E1051" s="149" t="s">
        <v>867</v>
      </c>
      <c r="F1051" s="150">
        <v>12.3</v>
      </c>
      <c r="G1051" s="150">
        <v>0.34</v>
      </c>
      <c r="H1051" s="150">
        <v>3.5999999999999997E-2</v>
      </c>
      <c r="I1051" s="151">
        <f t="shared" si="122"/>
        <v>2.1599999999999997</v>
      </c>
      <c r="J1051">
        <f t="shared" si="123"/>
        <v>1.4399999999999997</v>
      </c>
      <c r="K1051">
        <f t="shared" si="124"/>
        <v>1.0799999999999998</v>
      </c>
      <c r="L1051">
        <f t="shared" si="125"/>
        <v>1.6199999999999997</v>
      </c>
      <c r="M1051" s="150"/>
      <c r="U1051" s="239"/>
    </row>
    <row r="1052" spans="1:21">
      <c r="A1052" s="239" t="s">
        <v>3989</v>
      </c>
      <c r="B1052" s="239">
        <f t="shared" si="119"/>
        <v>110</v>
      </c>
      <c r="C1052" s="239">
        <f t="shared" si="120"/>
        <v>60</v>
      </c>
      <c r="D1052" s="239">
        <f t="shared" si="121"/>
        <v>5.6</v>
      </c>
      <c r="E1052" s="149" t="s">
        <v>868</v>
      </c>
      <c r="F1052" s="150">
        <v>13.6</v>
      </c>
      <c r="G1052" s="150">
        <v>0.34</v>
      </c>
      <c r="H1052" s="150">
        <v>0.04</v>
      </c>
      <c r="I1052" s="151">
        <f t="shared" si="122"/>
        <v>2.4</v>
      </c>
      <c r="J1052">
        <f t="shared" si="123"/>
        <v>1.5999999999999999</v>
      </c>
      <c r="K1052">
        <f t="shared" si="124"/>
        <v>1.2</v>
      </c>
      <c r="L1052">
        <f t="shared" si="125"/>
        <v>1.7999999999999998</v>
      </c>
      <c r="M1052" s="150"/>
      <c r="U1052" s="239"/>
    </row>
    <row r="1053" spans="1:21">
      <c r="A1053" s="239" t="s">
        <v>3989</v>
      </c>
      <c r="B1053" s="239">
        <f t="shared" si="119"/>
        <v>110</v>
      </c>
      <c r="C1053" s="239">
        <f t="shared" si="120"/>
        <v>60</v>
      </c>
      <c r="D1053" s="239">
        <f t="shared" si="121"/>
        <v>6</v>
      </c>
      <c r="E1053" s="149" t="s">
        <v>869</v>
      </c>
      <c r="F1053" s="150">
        <v>14.9</v>
      </c>
      <c r="G1053" s="150">
        <v>0.34</v>
      </c>
      <c r="H1053" s="150">
        <v>0.04</v>
      </c>
      <c r="I1053" s="151">
        <f t="shared" si="122"/>
        <v>2.4</v>
      </c>
      <c r="J1053">
        <f t="shared" si="123"/>
        <v>1.5999999999999999</v>
      </c>
      <c r="K1053">
        <f t="shared" si="124"/>
        <v>1.2</v>
      </c>
      <c r="L1053">
        <f t="shared" si="125"/>
        <v>1.7999999999999998</v>
      </c>
      <c r="M1053" s="150"/>
      <c r="U1053" s="239"/>
    </row>
    <row r="1054" spans="1:21">
      <c r="A1054" s="239" t="s">
        <v>3989</v>
      </c>
      <c r="B1054" s="239">
        <f t="shared" si="119"/>
        <v>110</v>
      </c>
      <c r="C1054" s="239">
        <f t="shared" si="120"/>
        <v>60</v>
      </c>
      <c r="D1054" s="239">
        <f t="shared" si="121"/>
        <v>6.3</v>
      </c>
      <c r="E1054" s="149" t="s">
        <v>870</v>
      </c>
      <c r="F1054" s="150">
        <v>15.1</v>
      </c>
      <c r="G1054" s="150">
        <v>0.34</v>
      </c>
      <c r="H1054" s="150">
        <v>4.3999999999999997E-2</v>
      </c>
      <c r="I1054" s="151">
        <f t="shared" si="122"/>
        <v>2.6399999999999997</v>
      </c>
      <c r="J1054">
        <f t="shared" si="123"/>
        <v>1.7599999999999998</v>
      </c>
      <c r="K1054">
        <f t="shared" si="124"/>
        <v>1.3199999999999998</v>
      </c>
      <c r="L1054">
        <f t="shared" si="125"/>
        <v>1.9799999999999998</v>
      </c>
      <c r="M1054" s="150"/>
      <c r="U1054" s="239"/>
    </row>
    <row r="1055" spans="1:21">
      <c r="A1055" s="239" t="s">
        <v>3989</v>
      </c>
      <c r="B1055" s="239">
        <f t="shared" si="119"/>
        <v>110</v>
      </c>
      <c r="C1055" s="239">
        <f t="shared" si="120"/>
        <v>60</v>
      </c>
      <c r="D1055" s="239">
        <f t="shared" si="121"/>
        <v>7</v>
      </c>
      <c r="E1055" s="149" t="s">
        <v>871</v>
      </c>
      <c r="F1055" s="150">
        <v>17.100000000000001</v>
      </c>
      <c r="G1055" s="150">
        <v>0.34</v>
      </c>
      <c r="H1055" s="150">
        <v>4.8000000000000001E-2</v>
      </c>
      <c r="I1055" s="151">
        <f t="shared" si="122"/>
        <v>2.88</v>
      </c>
      <c r="J1055">
        <f t="shared" si="123"/>
        <v>1.92</v>
      </c>
      <c r="K1055">
        <f t="shared" si="124"/>
        <v>1.44</v>
      </c>
      <c r="L1055">
        <f t="shared" si="125"/>
        <v>2.16</v>
      </c>
      <c r="M1055" s="150"/>
      <c r="U1055" s="239"/>
    </row>
    <row r="1056" spans="1:21">
      <c r="A1056" s="239" t="s">
        <v>3989</v>
      </c>
      <c r="B1056" s="239">
        <f t="shared" si="119"/>
        <v>110</v>
      </c>
      <c r="C1056" s="239">
        <f t="shared" si="120"/>
        <v>60</v>
      </c>
      <c r="D1056" s="239">
        <f t="shared" si="121"/>
        <v>7.1</v>
      </c>
      <c r="E1056" s="149" t="s">
        <v>872</v>
      </c>
      <c r="F1056" s="150">
        <v>16.8</v>
      </c>
      <c r="G1056" s="150">
        <v>0.34</v>
      </c>
      <c r="H1056" s="150">
        <v>4.8000000000000001E-2</v>
      </c>
      <c r="I1056" s="151">
        <f t="shared" si="122"/>
        <v>2.88</v>
      </c>
      <c r="J1056">
        <f t="shared" si="123"/>
        <v>1.92</v>
      </c>
      <c r="K1056">
        <f t="shared" si="124"/>
        <v>1.44</v>
      </c>
      <c r="L1056">
        <f t="shared" si="125"/>
        <v>2.16</v>
      </c>
      <c r="M1056" s="150"/>
      <c r="U1056" s="239"/>
    </row>
    <row r="1057" spans="1:21">
      <c r="A1057" s="239" t="s">
        <v>3989</v>
      </c>
      <c r="B1057" s="239">
        <f t="shared" si="119"/>
        <v>110</v>
      </c>
      <c r="C1057" s="239">
        <f t="shared" si="120"/>
        <v>60</v>
      </c>
      <c r="D1057" s="239">
        <f t="shared" si="121"/>
        <v>8</v>
      </c>
      <c r="E1057" s="149" t="s">
        <v>873</v>
      </c>
      <c r="F1057" s="150">
        <v>18.600000000000001</v>
      </c>
      <c r="G1057" s="150">
        <v>0.34</v>
      </c>
      <c r="H1057" s="150">
        <v>5.2000000000000005E-2</v>
      </c>
      <c r="I1057" s="151">
        <f t="shared" si="122"/>
        <v>3.12</v>
      </c>
      <c r="J1057">
        <f t="shared" si="123"/>
        <v>2.08</v>
      </c>
      <c r="K1057">
        <f t="shared" si="124"/>
        <v>1.56</v>
      </c>
      <c r="L1057">
        <f t="shared" si="125"/>
        <v>2.34</v>
      </c>
      <c r="M1057" s="150"/>
      <c r="U1057" s="239"/>
    </row>
    <row r="1058" spans="1:21">
      <c r="A1058" t="s">
        <v>3989</v>
      </c>
      <c r="B1058" s="239">
        <f t="shared" si="119"/>
        <v>110</v>
      </c>
      <c r="C1058" s="239">
        <f t="shared" si="120"/>
        <v>60</v>
      </c>
      <c r="D1058" s="239">
        <f t="shared" si="121"/>
        <v>8.8000000000000007</v>
      </c>
      <c r="E1058" s="149" t="s">
        <v>874</v>
      </c>
      <c r="F1058" s="150">
        <v>20.100000000000001</v>
      </c>
      <c r="G1058" s="150">
        <v>0.34</v>
      </c>
      <c r="H1058" s="150">
        <v>5.6000000000000008E-2</v>
      </c>
      <c r="I1058" s="151">
        <f t="shared" si="122"/>
        <v>3.3600000000000003</v>
      </c>
      <c r="J1058">
        <f t="shared" si="123"/>
        <v>2.2400000000000002</v>
      </c>
      <c r="K1058">
        <f t="shared" si="124"/>
        <v>1.6800000000000002</v>
      </c>
      <c r="L1058">
        <f t="shared" si="125"/>
        <v>2.5200000000000005</v>
      </c>
      <c r="M1058" s="150"/>
      <c r="U1058" s="239"/>
    </row>
    <row r="1059" spans="1:21">
      <c r="A1059" s="239" t="s">
        <v>3989</v>
      </c>
      <c r="B1059" s="239">
        <f t="shared" si="119"/>
        <v>110</v>
      </c>
      <c r="C1059" s="239">
        <f t="shared" si="120"/>
        <v>60</v>
      </c>
      <c r="D1059" s="239">
        <f t="shared" si="121"/>
        <v>10</v>
      </c>
      <c r="E1059" s="149" t="s">
        <v>862</v>
      </c>
      <c r="F1059" s="150">
        <v>22.3</v>
      </c>
      <c r="G1059" s="150">
        <v>0.34</v>
      </c>
      <c r="H1059" s="150">
        <v>6.4000000000000001E-2</v>
      </c>
      <c r="I1059" s="151">
        <f t="shared" si="122"/>
        <v>3.84</v>
      </c>
      <c r="J1059">
        <f t="shared" si="123"/>
        <v>2.5599999999999996</v>
      </c>
      <c r="K1059">
        <f t="shared" si="124"/>
        <v>1.92</v>
      </c>
      <c r="L1059">
        <f t="shared" si="125"/>
        <v>2.88</v>
      </c>
      <c r="M1059" s="150"/>
      <c r="U1059" s="239"/>
    </row>
    <row r="1060" spans="1:21">
      <c r="A1060" s="239" t="s">
        <v>3989</v>
      </c>
      <c r="B1060" s="239">
        <f t="shared" si="119"/>
        <v>110</v>
      </c>
      <c r="C1060" s="239">
        <f t="shared" si="120"/>
        <v>70</v>
      </c>
      <c r="D1060" s="239">
        <f t="shared" si="121"/>
        <v>3</v>
      </c>
      <c r="E1060" s="149" t="s">
        <v>875</v>
      </c>
      <c r="F1060" s="150">
        <v>8.0399999999999991</v>
      </c>
      <c r="G1060" s="150">
        <v>0.36</v>
      </c>
      <c r="H1060" s="150">
        <v>2.4E-2</v>
      </c>
      <c r="I1060" s="151">
        <f t="shared" si="122"/>
        <v>1.44</v>
      </c>
      <c r="J1060">
        <f t="shared" si="123"/>
        <v>0.96</v>
      </c>
      <c r="K1060">
        <f t="shared" si="124"/>
        <v>0.72</v>
      </c>
      <c r="L1060">
        <f t="shared" si="125"/>
        <v>1.08</v>
      </c>
      <c r="M1060" s="150"/>
      <c r="U1060" s="239"/>
    </row>
    <row r="1061" spans="1:21">
      <c r="A1061" s="239" t="s">
        <v>3989</v>
      </c>
      <c r="B1061" s="239">
        <f t="shared" si="119"/>
        <v>110</v>
      </c>
      <c r="C1061" s="239">
        <f t="shared" si="120"/>
        <v>70</v>
      </c>
      <c r="D1061" s="239">
        <f t="shared" si="121"/>
        <v>4</v>
      </c>
      <c r="E1061" s="149" t="s">
        <v>876</v>
      </c>
      <c r="F1061" s="150">
        <v>10.5</v>
      </c>
      <c r="G1061" s="150">
        <v>0.36</v>
      </c>
      <c r="H1061" s="150">
        <v>2.8000000000000004E-2</v>
      </c>
      <c r="I1061" s="151">
        <f t="shared" si="122"/>
        <v>1.6800000000000002</v>
      </c>
      <c r="J1061">
        <f t="shared" si="123"/>
        <v>1.1200000000000001</v>
      </c>
      <c r="K1061">
        <f t="shared" si="124"/>
        <v>0.84000000000000008</v>
      </c>
      <c r="L1061">
        <f t="shared" si="125"/>
        <v>1.2600000000000002</v>
      </c>
      <c r="M1061" s="150"/>
      <c r="U1061" s="239"/>
    </row>
    <row r="1062" spans="1:21">
      <c r="A1062" s="239" t="s">
        <v>3989</v>
      </c>
      <c r="B1062" s="239">
        <f t="shared" si="119"/>
        <v>110</v>
      </c>
      <c r="C1062" s="239">
        <f t="shared" si="120"/>
        <v>70</v>
      </c>
      <c r="D1062" s="239">
        <f t="shared" si="121"/>
        <v>5</v>
      </c>
      <c r="E1062" s="149" t="s">
        <v>877</v>
      </c>
      <c r="F1062" s="150">
        <v>12.7</v>
      </c>
      <c r="G1062" s="150">
        <v>0.36</v>
      </c>
      <c r="H1062" s="150">
        <v>3.5999999999999997E-2</v>
      </c>
      <c r="I1062" s="151">
        <f t="shared" si="122"/>
        <v>2.1599999999999997</v>
      </c>
      <c r="J1062">
        <f t="shared" si="123"/>
        <v>1.4399999999999997</v>
      </c>
      <c r="K1062">
        <f t="shared" si="124"/>
        <v>1.0799999999999998</v>
      </c>
      <c r="L1062">
        <f t="shared" si="125"/>
        <v>1.6199999999999997</v>
      </c>
      <c r="M1062" s="150"/>
      <c r="U1062" s="239"/>
    </row>
    <row r="1063" spans="1:21">
      <c r="A1063" s="239" t="s">
        <v>3989</v>
      </c>
      <c r="B1063" s="239">
        <f t="shared" si="119"/>
        <v>120</v>
      </c>
      <c r="C1063" s="239">
        <f t="shared" si="120"/>
        <v>40</v>
      </c>
      <c r="D1063" s="239">
        <f t="shared" si="121"/>
        <v>3</v>
      </c>
      <c r="E1063" s="149" t="s">
        <v>898</v>
      </c>
      <c r="F1063" s="150">
        <v>7.1</v>
      </c>
      <c r="G1063" s="150">
        <v>0.32</v>
      </c>
      <c r="H1063" s="150">
        <v>0.02</v>
      </c>
      <c r="I1063" s="151">
        <f t="shared" si="122"/>
        <v>1.2</v>
      </c>
      <c r="J1063">
        <f t="shared" si="123"/>
        <v>0.79999999999999993</v>
      </c>
      <c r="K1063">
        <f t="shared" si="124"/>
        <v>0.6</v>
      </c>
      <c r="L1063">
        <f t="shared" si="125"/>
        <v>0.89999999999999991</v>
      </c>
      <c r="M1063" s="150"/>
      <c r="U1063" s="239"/>
    </row>
    <row r="1064" spans="1:21">
      <c r="A1064" s="239" t="s">
        <v>3989</v>
      </c>
      <c r="B1064" s="239">
        <f t="shared" si="119"/>
        <v>120</v>
      </c>
      <c r="C1064" s="239">
        <f t="shared" si="120"/>
        <v>40</v>
      </c>
      <c r="D1064" s="239">
        <f t="shared" si="121"/>
        <v>4</v>
      </c>
      <c r="E1064" s="149" t="s">
        <v>899</v>
      </c>
      <c r="F1064" s="150">
        <v>9.2799999999999994</v>
      </c>
      <c r="G1064" s="150">
        <v>0.32</v>
      </c>
      <c r="H1064" s="150">
        <v>2.4E-2</v>
      </c>
      <c r="I1064" s="151">
        <f t="shared" si="122"/>
        <v>1.44</v>
      </c>
      <c r="J1064">
        <f t="shared" si="123"/>
        <v>0.96</v>
      </c>
      <c r="K1064">
        <f t="shared" si="124"/>
        <v>0.72</v>
      </c>
      <c r="L1064">
        <f t="shared" si="125"/>
        <v>1.08</v>
      </c>
      <c r="M1064" s="150"/>
      <c r="U1064" s="239"/>
    </row>
    <row r="1065" spans="1:21">
      <c r="A1065" t="s">
        <v>3989</v>
      </c>
      <c r="B1065" s="239">
        <f t="shared" si="119"/>
        <v>120</v>
      </c>
      <c r="C1065" s="239">
        <f t="shared" si="120"/>
        <v>40</v>
      </c>
      <c r="D1065" s="239">
        <f t="shared" si="121"/>
        <v>5</v>
      </c>
      <c r="E1065" s="149" t="s">
        <v>900</v>
      </c>
      <c r="F1065" s="150">
        <v>11.1</v>
      </c>
      <c r="G1065" s="150">
        <v>0.32</v>
      </c>
      <c r="H1065" s="150">
        <v>3.2000000000000001E-2</v>
      </c>
      <c r="I1065" s="151">
        <f t="shared" si="122"/>
        <v>1.92</v>
      </c>
      <c r="J1065">
        <f t="shared" si="123"/>
        <v>1.2799999999999998</v>
      </c>
      <c r="K1065">
        <f t="shared" si="124"/>
        <v>0.96</v>
      </c>
      <c r="L1065">
        <f t="shared" si="125"/>
        <v>1.44</v>
      </c>
      <c r="M1065" s="150"/>
      <c r="U1065" s="239"/>
    </row>
    <row r="1066" spans="1:21">
      <c r="A1066" s="239" t="s">
        <v>3989</v>
      </c>
      <c r="B1066" s="239">
        <f t="shared" si="119"/>
        <v>120</v>
      </c>
      <c r="C1066" s="239">
        <f t="shared" si="120"/>
        <v>60</v>
      </c>
      <c r="D1066" s="239">
        <f t="shared" si="121"/>
        <v>3</v>
      </c>
      <c r="E1066" s="149" t="s">
        <v>902</v>
      </c>
      <c r="F1066" s="150">
        <v>8.0399999999999991</v>
      </c>
      <c r="G1066" s="150">
        <v>0.36</v>
      </c>
      <c r="H1066" s="150">
        <v>2.4E-2</v>
      </c>
      <c r="I1066" s="151">
        <f t="shared" si="122"/>
        <v>1.44</v>
      </c>
      <c r="J1066">
        <f t="shared" si="123"/>
        <v>0.96</v>
      </c>
      <c r="K1066">
        <f t="shared" si="124"/>
        <v>0.72</v>
      </c>
      <c r="L1066">
        <f t="shared" si="125"/>
        <v>1.08</v>
      </c>
      <c r="M1066" s="150"/>
      <c r="U1066" s="239"/>
    </row>
    <row r="1067" spans="1:21">
      <c r="A1067" s="239" t="s">
        <v>3989</v>
      </c>
      <c r="B1067" s="239">
        <f t="shared" si="119"/>
        <v>120</v>
      </c>
      <c r="C1067" s="239">
        <f t="shared" si="120"/>
        <v>60</v>
      </c>
      <c r="D1067" s="239">
        <f t="shared" si="121"/>
        <v>3.2</v>
      </c>
      <c r="E1067" s="149" t="s">
        <v>903</v>
      </c>
      <c r="F1067" s="150">
        <v>8.85</v>
      </c>
      <c r="G1067" s="150">
        <v>0.36</v>
      </c>
      <c r="H1067" s="150">
        <v>2.4E-2</v>
      </c>
      <c r="I1067" s="151">
        <f t="shared" si="122"/>
        <v>1.44</v>
      </c>
      <c r="J1067">
        <f t="shared" si="123"/>
        <v>0.96</v>
      </c>
      <c r="K1067">
        <f t="shared" si="124"/>
        <v>0.72</v>
      </c>
      <c r="L1067">
        <f t="shared" si="125"/>
        <v>1.08</v>
      </c>
      <c r="M1067" s="150"/>
      <c r="U1067" s="239"/>
    </row>
    <row r="1068" spans="1:21">
      <c r="A1068" s="239" t="s">
        <v>3989</v>
      </c>
      <c r="B1068" s="239">
        <f t="shared" si="119"/>
        <v>120</v>
      </c>
      <c r="C1068" s="239">
        <f t="shared" si="120"/>
        <v>60</v>
      </c>
      <c r="D1068" s="239">
        <f t="shared" si="121"/>
        <v>3.6</v>
      </c>
      <c r="E1068" s="149" t="s">
        <v>904</v>
      </c>
      <c r="F1068" s="150">
        <v>9.61</v>
      </c>
      <c r="G1068" s="150">
        <v>0.36</v>
      </c>
      <c r="H1068" s="150">
        <v>2.8000000000000004E-2</v>
      </c>
      <c r="I1068" s="151">
        <f t="shared" si="122"/>
        <v>1.6800000000000002</v>
      </c>
      <c r="J1068">
        <f t="shared" si="123"/>
        <v>1.1200000000000001</v>
      </c>
      <c r="K1068">
        <f t="shared" si="124"/>
        <v>0.84000000000000008</v>
      </c>
      <c r="L1068">
        <f t="shared" si="125"/>
        <v>1.2600000000000002</v>
      </c>
      <c r="M1068" s="150"/>
      <c r="U1068" s="239"/>
    </row>
    <row r="1069" spans="1:21">
      <c r="A1069" s="239" t="s">
        <v>3989</v>
      </c>
      <c r="B1069" s="239">
        <f t="shared" si="119"/>
        <v>120</v>
      </c>
      <c r="C1069" s="239">
        <f t="shared" si="120"/>
        <v>60</v>
      </c>
      <c r="D1069" s="239">
        <f t="shared" si="121"/>
        <v>4</v>
      </c>
      <c r="E1069" s="149" t="s">
        <v>905</v>
      </c>
      <c r="F1069" s="150">
        <v>10.6</v>
      </c>
      <c r="G1069" s="150">
        <v>0.36</v>
      </c>
      <c r="H1069" s="150">
        <v>2.8000000000000004E-2</v>
      </c>
      <c r="I1069" s="151">
        <f t="shared" si="122"/>
        <v>1.6800000000000002</v>
      </c>
      <c r="J1069">
        <f t="shared" si="123"/>
        <v>1.1200000000000001</v>
      </c>
      <c r="K1069">
        <f t="shared" si="124"/>
        <v>0.84000000000000008</v>
      </c>
      <c r="L1069">
        <f t="shared" si="125"/>
        <v>1.2600000000000002</v>
      </c>
      <c r="M1069" s="150"/>
      <c r="U1069" s="239"/>
    </row>
    <row r="1070" spans="1:21">
      <c r="A1070" s="239" t="s">
        <v>3989</v>
      </c>
      <c r="B1070" s="239">
        <f t="shared" si="119"/>
        <v>120</v>
      </c>
      <c r="C1070" s="239">
        <f t="shared" si="120"/>
        <v>60</v>
      </c>
      <c r="D1070" s="239">
        <f t="shared" si="121"/>
        <v>4.5</v>
      </c>
      <c r="E1070" s="149" t="s">
        <v>906</v>
      </c>
      <c r="F1070" s="150">
        <v>11.8</v>
      </c>
      <c r="G1070" s="150">
        <v>0.36</v>
      </c>
      <c r="H1070" s="150">
        <v>3.2000000000000001E-2</v>
      </c>
      <c r="I1070" s="151">
        <f t="shared" si="122"/>
        <v>1.92</v>
      </c>
      <c r="J1070">
        <f t="shared" si="123"/>
        <v>1.2799999999999998</v>
      </c>
      <c r="K1070">
        <f t="shared" si="124"/>
        <v>0.96</v>
      </c>
      <c r="L1070">
        <f t="shared" si="125"/>
        <v>1.44</v>
      </c>
      <c r="M1070" s="150"/>
      <c r="U1070" s="239"/>
    </row>
    <row r="1071" spans="1:21">
      <c r="A1071" s="239" t="s">
        <v>3989</v>
      </c>
      <c r="B1071" s="239">
        <f t="shared" si="119"/>
        <v>120</v>
      </c>
      <c r="C1071" s="239">
        <f t="shared" si="120"/>
        <v>60</v>
      </c>
      <c r="D1071" s="239">
        <f t="shared" si="121"/>
        <v>5</v>
      </c>
      <c r="E1071" s="149" t="s">
        <v>907</v>
      </c>
      <c r="F1071" s="150">
        <v>13</v>
      </c>
      <c r="G1071" s="150">
        <v>0.36</v>
      </c>
      <c r="H1071" s="150">
        <v>3.5999999999999997E-2</v>
      </c>
      <c r="I1071" s="151">
        <f t="shared" si="122"/>
        <v>2.1599999999999997</v>
      </c>
      <c r="J1071">
        <f t="shared" si="123"/>
        <v>1.4399999999999997</v>
      </c>
      <c r="K1071">
        <f t="shared" si="124"/>
        <v>1.0799999999999998</v>
      </c>
      <c r="L1071">
        <f t="shared" si="125"/>
        <v>1.6199999999999997</v>
      </c>
      <c r="M1071" s="150"/>
      <c r="U1071" s="239"/>
    </row>
    <row r="1072" spans="1:21">
      <c r="A1072" s="239" t="s">
        <v>3989</v>
      </c>
      <c r="B1072" s="239">
        <f t="shared" si="119"/>
        <v>120</v>
      </c>
      <c r="C1072" s="239">
        <f t="shared" si="120"/>
        <v>60</v>
      </c>
      <c r="D1072" s="239">
        <f t="shared" si="121"/>
        <v>5.6</v>
      </c>
      <c r="E1072" s="149" t="s">
        <v>908</v>
      </c>
      <c r="F1072" s="150">
        <v>14.5</v>
      </c>
      <c r="G1072" s="150">
        <v>0.36</v>
      </c>
      <c r="H1072" s="150">
        <v>0.04</v>
      </c>
      <c r="I1072" s="151">
        <f t="shared" si="122"/>
        <v>2.4</v>
      </c>
      <c r="J1072">
        <f t="shared" si="123"/>
        <v>1.5999999999999999</v>
      </c>
      <c r="K1072">
        <f t="shared" si="124"/>
        <v>1.2</v>
      </c>
      <c r="L1072">
        <f t="shared" si="125"/>
        <v>1.7999999999999998</v>
      </c>
      <c r="M1072" s="150"/>
      <c r="U1072" s="239"/>
    </row>
    <row r="1073" spans="1:21">
      <c r="A1073" s="239" t="s">
        <v>3989</v>
      </c>
      <c r="B1073" s="239">
        <f t="shared" si="119"/>
        <v>120</v>
      </c>
      <c r="C1073" s="239">
        <f t="shared" si="120"/>
        <v>60</v>
      </c>
      <c r="D1073" s="239">
        <f t="shared" si="121"/>
        <v>6</v>
      </c>
      <c r="E1073" s="149" t="s">
        <v>909</v>
      </c>
      <c r="F1073" s="150">
        <v>14.8</v>
      </c>
      <c r="G1073" s="150">
        <v>0.36</v>
      </c>
      <c r="H1073" s="150">
        <v>0.04</v>
      </c>
      <c r="I1073" s="151">
        <f t="shared" si="122"/>
        <v>2.4</v>
      </c>
      <c r="J1073">
        <f t="shared" si="123"/>
        <v>1.5999999999999999</v>
      </c>
      <c r="K1073">
        <f t="shared" si="124"/>
        <v>1.2</v>
      </c>
      <c r="L1073">
        <f t="shared" si="125"/>
        <v>1.7999999999999998</v>
      </c>
      <c r="M1073" s="150"/>
      <c r="U1073" s="239"/>
    </row>
    <row r="1074" spans="1:21">
      <c r="A1074" s="239" t="s">
        <v>3989</v>
      </c>
      <c r="B1074" s="239">
        <f t="shared" si="119"/>
        <v>120</v>
      </c>
      <c r="C1074" s="239">
        <f t="shared" si="120"/>
        <v>60</v>
      </c>
      <c r="D1074" s="239">
        <f t="shared" si="121"/>
        <v>6.3</v>
      </c>
      <c r="E1074" s="149" t="s">
        <v>910</v>
      </c>
      <c r="F1074" s="150">
        <v>16.100000000000001</v>
      </c>
      <c r="G1074" s="150">
        <v>0.36</v>
      </c>
      <c r="H1074" s="150">
        <v>4.3999999999999997E-2</v>
      </c>
      <c r="I1074" s="151">
        <f t="shared" si="122"/>
        <v>2.6399999999999997</v>
      </c>
      <c r="J1074">
        <f t="shared" si="123"/>
        <v>1.7599999999999998</v>
      </c>
      <c r="K1074">
        <f t="shared" si="124"/>
        <v>1.3199999999999998</v>
      </c>
      <c r="L1074">
        <f t="shared" si="125"/>
        <v>1.9799999999999998</v>
      </c>
      <c r="M1074" s="150"/>
      <c r="U1074" s="239"/>
    </row>
    <row r="1075" spans="1:21">
      <c r="A1075" s="239" t="s">
        <v>3989</v>
      </c>
      <c r="B1075" s="239">
        <f t="shared" si="119"/>
        <v>120</v>
      </c>
      <c r="C1075" s="239">
        <f t="shared" si="120"/>
        <v>60</v>
      </c>
      <c r="D1075" s="239">
        <f t="shared" si="121"/>
        <v>7</v>
      </c>
      <c r="E1075" s="149" t="s">
        <v>911</v>
      </c>
      <c r="F1075" s="150">
        <v>16.899999999999999</v>
      </c>
      <c r="G1075" s="150">
        <v>0.36</v>
      </c>
      <c r="H1075" s="150">
        <v>4.8000000000000001E-2</v>
      </c>
      <c r="I1075" s="151">
        <f t="shared" si="122"/>
        <v>2.88</v>
      </c>
      <c r="J1075">
        <f t="shared" si="123"/>
        <v>1.92</v>
      </c>
      <c r="K1075">
        <f t="shared" si="124"/>
        <v>1.44</v>
      </c>
      <c r="L1075">
        <f t="shared" si="125"/>
        <v>2.16</v>
      </c>
      <c r="M1075" s="150"/>
      <c r="U1075" s="239"/>
    </row>
    <row r="1076" spans="1:21">
      <c r="A1076" t="s">
        <v>3989</v>
      </c>
      <c r="B1076" s="239">
        <f t="shared" si="119"/>
        <v>120</v>
      </c>
      <c r="C1076" s="239">
        <f t="shared" si="120"/>
        <v>60</v>
      </c>
      <c r="D1076" s="239">
        <f t="shared" si="121"/>
        <v>7.1</v>
      </c>
      <c r="E1076" s="149" t="s">
        <v>912</v>
      </c>
      <c r="F1076" s="150">
        <v>17.899999999999999</v>
      </c>
      <c r="G1076" s="150">
        <v>0.36</v>
      </c>
      <c r="H1076" s="150">
        <v>5.2000000000000005E-2</v>
      </c>
      <c r="I1076" s="151">
        <f t="shared" si="122"/>
        <v>3.12</v>
      </c>
      <c r="J1076">
        <f t="shared" si="123"/>
        <v>2.08</v>
      </c>
      <c r="K1076">
        <f t="shared" si="124"/>
        <v>1.56</v>
      </c>
      <c r="L1076">
        <f t="shared" si="125"/>
        <v>2.34</v>
      </c>
      <c r="M1076" s="150"/>
      <c r="U1076" s="239"/>
    </row>
    <row r="1077" spans="1:21">
      <c r="A1077" s="239" t="s">
        <v>3989</v>
      </c>
      <c r="B1077" s="239">
        <f t="shared" si="119"/>
        <v>120</v>
      </c>
      <c r="C1077" s="239">
        <f t="shared" si="120"/>
        <v>60</v>
      </c>
      <c r="D1077" s="239">
        <f t="shared" si="121"/>
        <v>8</v>
      </c>
      <c r="E1077" s="149" t="s">
        <v>913</v>
      </c>
      <c r="F1077" s="150">
        <v>19.8</v>
      </c>
      <c r="G1077" s="150">
        <v>0.36</v>
      </c>
      <c r="H1077" s="150">
        <v>5.6000000000000008E-2</v>
      </c>
      <c r="I1077" s="151">
        <f t="shared" si="122"/>
        <v>3.3600000000000003</v>
      </c>
      <c r="J1077">
        <f t="shared" si="123"/>
        <v>2.2400000000000002</v>
      </c>
      <c r="K1077">
        <f t="shared" si="124"/>
        <v>1.6800000000000002</v>
      </c>
      <c r="L1077">
        <f t="shared" si="125"/>
        <v>2.5200000000000005</v>
      </c>
      <c r="M1077" s="150"/>
      <c r="U1077" s="239"/>
    </row>
    <row r="1078" spans="1:21">
      <c r="A1078" s="239" t="s">
        <v>3989</v>
      </c>
      <c r="B1078" s="239">
        <f t="shared" si="119"/>
        <v>120</v>
      </c>
      <c r="C1078" s="239">
        <f t="shared" si="120"/>
        <v>60</v>
      </c>
      <c r="D1078" s="239">
        <f t="shared" si="121"/>
        <v>8.8000000000000007</v>
      </c>
      <c r="E1078" s="149" t="s">
        <v>914</v>
      </c>
      <c r="F1078" s="150">
        <v>21.5</v>
      </c>
      <c r="G1078" s="150">
        <v>0.36</v>
      </c>
      <c r="H1078" s="150">
        <v>0.06</v>
      </c>
      <c r="I1078" s="151">
        <f t="shared" si="122"/>
        <v>3.5999999999999996</v>
      </c>
      <c r="J1078">
        <f t="shared" si="123"/>
        <v>2.3999999999999995</v>
      </c>
      <c r="K1078">
        <f t="shared" si="124"/>
        <v>1.7999999999999998</v>
      </c>
      <c r="L1078">
        <f t="shared" si="125"/>
        <v>2.6999999999999997</v>
      </c>
      <c r="M1078" s="150"/>
      <c r="U1078" s="239"/>
    </row>
    <row r="1079" spans="1:21">
      <c r="A1079" t="s">
        <v>3989</v>
      </c>
      <c r="B1079" s="239">
        <f t="shared" si="119"/>
        <v>120</v>
      </c>
      <c r="C1079" s="239">
        <f t="shared" si="120"/>
        <v>60</v>
      </c>
      <c r="D1079" s="239">
        <f t="shared" si="121"/>
        <v>10</v>
      </c>
      <c r="E1079" s="149" t="s">
        <v>901</v>
      </c>
      <c r="F1079" s="150">
        <v>23.9</v>
      </c>
      <c r="G1079" s="150">
        <v>0.36</v>
      </c>
      <c r="H1079" s="150">
        <v>6.8000000000000005E-2</v>
      </c>
      <c r="I1079" s="151">
        <f t="shared" si="122"/>
        <v>4.08</v>
      </c>
      <c r="J1079">
        <f t="shared" si="123"/>
        <v>2.7199999999999998</v>
      </c>
      <c r="K1079">
        <f t="shared" si="124"/>
        <v>2.04</v>
      </c>
      <c r="L1079">
        <f t="shared" si="125"/>
        <v>3.06</v>
      </c>
      <c r="M1079" s="150"/>
      <c r="U1079" s="239"/>
    </row>
    <row r="1080" spans="1:21">
      <c r="A1080" s="239" t="s">
        <v>3989</v>
      </c>
      <c r="B1080" s="239">
        <f t="shared" si="119"/>
        <v>120</v>
      </c>
      <c r="C1080" s="239">
        <f t="shared" si="120"/>
        <v>80</v>
      </c>
      <c r="D1080" s="239">
        <f t="shared" si="121"/>
        <v>3</v>
      </c>
      <c r="E1080" s="149" t="s">
        <v>919</v>
      </c>
      <c r="F1080" s="150">
        <v>8.99</v>
      </c>
      <c r="G1080" s="150">
        <v>0.4</v>
      </c>
      <c r="H1080" s="150">
        <v>2.4E-2</v>
      </c>
      <c r="I1080" s="151">
        <f t="shared" si="122"/>
        <v>1.44</v>
      </c>
      <c r="J1080">
        <f t="shared" si="123"/>
        <v>0.96</v>
      </c>
      <c r="K1080">
        <f t="shared" si="124"/>
        <v>0.72</v>
      </c>
      <c r="L1080">
        <f t="shared" si="125"/>
        <v>1.08</v>
      </c>
      <c r="M1080" s="150"/>
      <c r="U1080" s="239"/>
    </row>
    <row r="1081" spans="1:21">
      <c r="A1081" s="239" t="s">
        <v>3989</v>
      </c>
      <c r="B1081" s="239">
        <f t="shared" si="119"/>
        <v>120</v>
      </c>
      <c r="C1081" s="239">
        <f t="shared" si="120"/>
        <v>80</v>
      </c>
      <c r="D1081" s="239">
        <f t="shared" si="121"/>
        <v>3.2</v>
      </c>
      <c r="E1081" s="149" t="s">
        <v>920</v>
      </c>
      <c r="F1081" s="150">
        <v>9.8699999999999992</v>
      </c>
      <c r="G1081" s="150">
        <v>0.4</v>
      </c>
      <c r="H1081" s="150">
        <v>2.8000000000000004E-2</v>
      </c>
      <c r="I1081" s="151">
        <f t="shared" si="122"/>
        <v>1.6800000000000002</v>
      </c>
      <c r="J1081">
        <f t="shared" si="123"/>
        <v>1.1200000000000001</v>
      </c>
      <c r="K1081">
        <f t="shared" si="124"/>
        <v>0.84000000000000008</v>
      </c>
      <c r="L1081">
        <f t="shared" si="125"/>
        <v>1.2600000000000002</v>
      </c>
      <c r="M1081" s="150"/>
      <c r="U1081" s="239"/>
    </row>
    <row r="1082" spans="1:21">
      <c r="A1082" t="s">
        <v>3989</v>
      </c>
      <c r="B1082" s="239">
        <f t="shared" si="119"/>
        <v>120</v>
      </c>
      <c r="C1082" s="239">
        <f t="shared" si="120"/>
        <v>80</v>
      </c>
      <c r="D1082" s="239">
        <f t="shared" si="121"/>
        <v>3.6</v>
      </c>
      <c r="E1082" s="149" t="s">
        <v>921</v>
      </c>
      <c r="F1082" s="150">
        <v>10.7</v>
      </c>
      <c r="G1082" s="150">
        <v>0.4</v>
      </c>
      <c r="H1082" s="150">
        <v>2.8000000000000004E-2</v>
      </c>
      <c r="I1082" s="151">
        <f t="shared" si="122"/>
        <v>1.6800000000000002</v>
      </c>
      <c r="J1082">
        <f t="shared" si="123"/>
        <v>1.1200000000000001</v>
      </c>
      <c r="K1082">
        <f t="shared" si="124"/>
        <v>0.84000000000000008</v>
      </c>
      <c r="L1082">
        <f t="shared" si="125"/>
        <v>1.2600000000000002</v>
      </c>
      <c r="M1082" s="150"/>
      <c r="U1082" s="239"/>
    </row>
    <row r="1083" spans="1:21">
      <c r="A1083" s="239" t="s">
        <v>3989</v>
      </c>
      <c r="B1083" s="239">
        <f t="shared" si="119"/>
        <v>120</v>
      </c>
      <c r="C1083" s="239">
        <f t="shared" si="120"/>
        <v>80</v>
      </c>
      <c r="D1083" s="239">
        <f t="shared" si="121"/>
        <v>4</v>
      </c>
      <c r="E1083" s="149" t="s">
        <v>922</v>
      </c>
      <c r="F1083" s="150">
        <v>11.8</v>
      </c>
      <c r="G1083" s="150">
        <v>0.4</v>
      </c>
      <c r="H1083" s="150">
        <v>3.2000000000000001E-2</v>
      </c>
      <c r="I1083" s="151">
        <f t="shared" si="122"/>
        <v>1.92</v>
      </c>
      <c r="J1083">
        <f t="shared" si="123"/>
        <v>1.2799999999999998</v>
      </c>
      <c r="K1083">
        <f t="shared" si="124"/>
        <v>0.96</v>
      </c>
      <c r="L1083">
        <f t="shared" si="125"/>
        <v>1.44</v>
      </c>
      <c r="M1083" s="150"/>
      <c r="U1083" s="239"/>
    </row>
    <row r="1084" spans="1:21">
      <c r="A1084" s="239" t="s">
        <v>3989</v>
      </c>
      <c r="B1084" s="239">
        <f t="shared" ref="B1084:B1147" si="126">SPLITME($E1084,0,"*","tube")</f>
        <v>120</v>
      </c>
      <c r="C1084" s="239">
        <f t="shared" ref="C1084:C1147" si="127">SPLITME($E1084,1,"*","tube")</f>
        <v>80</v>
      </c>
      <c r="D1084" s="239">
        <f t="shared" ref="D1084:D1147" si="128">SPLITME($E1084,2,"*","tube")</f>
        <v>4.5</v>
      </c>
      <c r="E1084" s="149" t="s">
        <v>923</v>
      </c>
      <c r="F1084" s="150">
        <v>13.2</v>
      </c>
      <c r="G1084" s="150">
        <v>0.4</v>
      </c>
      <c r="H1084" s="150">
        <v>3.5999999999999997E-2</v>
      </c>
      <c r="I1084" s="151">
        <f t="shared" si="122"/>
        <v>2.1599999999999997</v>
      </c>
      <c r="J1084">
        <f t="shared" si="123"/>
        <v>1.4399999999999997</v>
      </c>
      <c r="K1084">
        <f t="shared" si="124"/>
        <v>1.0799999999999998</v>
      </c>
      <c r="L1084">
        <f t="shared" si="125"/>
        <v>1.6199999999999997</v>
      </c>
      <c r="M1084" s="150"/>
      <c r="U1084" s="239"/>
    </row>
    <row r="1085" spans="1:21">
      <c r="A1085" s="239" t="s">
        <v>3989</v>
      </c>
      <c r="B1085" s="239">
        <f t="shared" si="126"/>
        <v>120</v>
      </c>
      <c r="C1085" s="239">
        <f t="shared" si="127"/>
        <v>80</v>
      </c>
      <c r="D1085" s="239">
        <f t="shared" si="128"/>
        <v>5</v>
      </c>
      <c r="E1085" s="149" t="s">
        <v>924</v>
      </c>
      <c r="F1085" s="150">
        <v>14.8</v>
      </c>
      <c r="G1085" s="150">
        <v>0.4</v>
      </c>
      <c r="H1085" s="150">
        <v>0.04</v>
      </c>
      <c r="I1085" s="151">
        <f t="shared" si="122"/>
        <v>2.4</v>
      </c>
      <c r="J1085">
        <f t="shared" si="123"/>
        <v>1.5999999999999999</v>
      </c>
      <c r="K1085">
        <f t="shared" si="124"/>
        <v>1.2</v>
      </c>
      <c r="L1085">
        <f t="shared" si="125"/>
        <v>1.7999999999999998</v>
      </c>
      <c r="M1085" s="150"/>
      <c r="U1085" s="239"/>
    </row>
    <row r="1086" spans="1:21">
      <c r="A1086" s="239" t="s">
        <v>3989</v>
      </c>
      <c r="B1086" s="239">
        <f t="shared" si="126"/>
        <v>120</v>
      </c>
      <c r="C1086" s="239">
        <f t="shared" si="127"/>
        <v>80</v>
      </c>
      <c r="D1086" s="239">
        <f t="shared" si="128"/>
        <v>5.6</v>
      </c>
      <c r="E1086" s="149" t="s">
        <v>925</v>
      </c>
      <c r="F1086" s="150">
        <v>16.2</v>
      </c>
      <c r="G1086" s="150">
        <v>0.4</v>
      </c>
      <c r="H1086" s="150">
        <v>4.3999999999999997E-2</v>
      </c>
      <c r="I1086" s="151">
        <f t="shared" si="122"/>
        <v>2.6399999999999997</v>
      </c>
      <c r="J1086">
        <f t="shared" si="123"/>
        <v>1.7599999999999998</v>
      </c>
      <c r="K1086">
        <f t="shared" si="124"/>
        <v>1.3199999999999998</v>
      </c>
      <c r="L1086">
        <f t="shared" si="125"/>
        <v>1.9799999999999998</v>
      </c>
      <c r="M1086" s="150"/>
      <c r="U1086" s="239"/>
    </row>
    <row r="1087" spans="1:21">
      <c r="A1087" s="239" t="s">
        <v>3989</v>
      </c>
      <c r="B1087" s="239">
        <f t="shared" si="126"/>
        <v>120</v>
      </c>
      <c r="C1087" s="239">
        <f t="shared" si="127"/>
        <v>80</v>
      </c>
      <c r="D1087" s="239">
        <f t="shared" si="128"/>
        <v>6</v>
      </c>
      <c r="E1087" s="149" t="s">
        <v>926</v>
      </c>
      <c r="F1087" s="150">
        <v>16.7</v>
      </c>
      <c r="G1087" s="150">
        <v>0.4</v>
      </c>
      <c r="H1087" s="150">
        <v>4.8000000000000001E-2</v>
      </c>
      <c r="I1087" s="151">
        <f t="shared" si="122"/>
        <v>2.88</v>
      </c>
      <c r="J1087">
        <f t="shared" si="123"/>
        <v>1.92</v>
      </c>
      <c r="K1087">
        <f t="shared" si="124"/>
        <v>1.44</v>
      </c>
      <c r="L1087">
        <f t="shared" si="125"/>
        <v>2.16</v>
      </c>
      <c r="M1087" s="150"/>
      <c r="U1087" s="239"/>
    </row>
    <row r="1088" spans="1:21">
      <c r="A1088" s="239" t="s">
        <v>3989</v>
      </c>
      <c r="B1088" s="239">
        <f t="shared" si="126"/>
        <v>120</v>
      </c>
      <c r="C1088" s="239">
        <f t="shared" si="127"/>
        <v>80</v>
      </c>
      <c r="D1088" s="239">
        <f t="shared" si="128"/>
        <v>6.3</v>
      </c>
      <c r="E1088" s="149" t="s">
        <v>927</v>
      </c>
      <c r="F1088" s="150">
        <v>18.399999999999999</v>
      </c>
      <c r="G1088" s="150">
        <v>0.4</v>
      </c>
      <c r="H1088" s="150">
        <v>5.2000000000000005E-2</v>
      </c>
      <c r="I1088" s="151">
        <f t="shared" si="122"/>
        <v>3.12</v>
      </c>
      <c r="J1088">
        <f t="shared" si="123"/>
        <v>2.08</v>
      </c>
      <c r="K1088">
        <f t="shared" si="124"/>
        <v>1.56</v>
      </c>
      <c r="L1088">
        <f t="shared" si="125"/>
        <v>2.34</v>
      </c>
      <c r="M1088" s="150"/>
      <c r="U1088" s="239"/>
    </row>
    <row r="1089" spans="1:21">
      <c r="A1089" s="239" t="s">
        <v>3989</v>
      </c>
      <c r="B1089" s="239">
        <f t="shared" si="126"/>
        <v>120</v>
      </c>
      <c r="C1089" s="239">
        <f t="shared" si="127"/>
        <v>80</v>
      </c>
      <c r="D1089" s="239">
        <f t="shared" si="128"/>
        <v>7</v>
      </c>
      <c r="E1089" s="149" t="s">
        <v>928</v>
      </c>
      <c r="F1089" s="150">
        <v>20.399999999999999</v>
      </c>
      <c r="G1089" s="150">
        <v>0.4</v>
      </c>
      <c r="H1089" s="150">
        <v>5.6000000000000008E-2</v>
      </c>
      <c r="I1089" s="151">
        <f t="shared" ref="I1089:I1152" si="129">H1089*60</f>
        <v>3.3600000000000003</v>
      </c>
      <c r="J1089">
        <f t="shared" ref="J1089:J1152" si="130">40/60*I1089</f>
        <v>2.2400000000000002</v>
      </c>
      <c r="K1089">
        <f t="shared" ref="K1089:K1152" si="131">(30/60*I1089)</f>
        <v>1.6800000000000002</v>
      </c>
      <c r="L1089">
        <f t="shared" ref="L1089:L1152" si="132">45/60*I1089</f>
        <v>2.5200000000000005</v>
      </c>
      <c r="M1089" s="150"/>
      <c r="U1089" s="239"/>
    </row>
    <row r="1090" spans="1:21">
      <c r="A1090" s="239" t="s">
        <v>3989</v>
      </c>
      <c r="B1090" s="239">
        <f t="shared" si="126"/>
        <v>120</v>
      </c>
      <c r="C1090" s="239">
        <f t="shared" si="127"/>
        <v>80</v>
      </c>
      <c r="D1090" s="239">
        <f t="shared" si="128"/>
        <v>7.1</v>
      </c>
      <c r="E1090" s="149" t="s">
        <v>929</v>
      </c>
      <c r="F1090" s="150">
        <v>20.100000000000001</v>
      </c>
      <c r="G1090" s="150">
        <v>0.4</v>
      </c>
      <c r="H1090" s="150">
        <v>5.6000000000000008E-2</v>
      </c>
      <c r="I1090" s="151">
        <f t="shared" si="129"/>
        <v>3.3600000000000003</v>
      </c>
      <c r="J1090">
        <f t="shared" si="130"/>
        <v>2.2400000000000002</v>
      </c>
      <c r="K1090">
        <f t="shared" si="131"/>
        <v>1.6800000000000002</v>
      </c>
      <c r="L1090">
        <f t="shared" si="132"/>
        <v>2.5200000000000005</v>
      </c>
      <c r="M1090" s="150"/>
      <c r="U1090" s="239"/>
    </row>
    <row r="1091" spans="1:21">
      <c r="A1091" s="239" t="s">
        <v>3989</v>
      </c>
      <c r="B1091" s="239">
        <f t="shared" si="126"/>
        <v>120</v>
      </c>
      <c r="C1091" s="239">
        <f t="shared" si="127"/>
        <v>80</v>
      </c>
      <c r="D1091" s="239">
        <f t="shared" si="128"/>
        <v>8</v>
      </c>
      <c r="E1091" s="149" t="s">
        <v>930</v>
      </c>
      <c r="F1091" s="150">
        <v>22.9</v>
      </c>
      <c r="G1091" s="150">
        <v>0.4</v>
      </c>
      <c r="H1091" s="150">
        <v>6.4000000000000001E-2</v>
      </c>
      <c r="I1091" s="151">
        <f t="shared" si="129"/>
        <v>3.84</v>
      </c>
      <c r="J1091">
        <f t="shared" si="130"/>
        <v>2.5599999999999996</v>
      </c>
      <c r="K1091">
        <f t="shared" si="131"/>
        <v>1.92</v>
      </c>
      <c r="L1091">
        <f t="shared" si="132"/>
        <v>2.88</v>
      </c>
      <c r="M1091" s="150"/>
      <c r="U1091" s="239"/>
    </row>
    <row r="1092" spans="1:21">
      <c r="A1092" t="s">
        <v>3989</v>
      </c>
      <c r="B1092" s="239">
        <f t="shared" si="126"/>
        <v>120</v>
      </c>
      <c r="C1092" s="239">
        <f t="shared" si="127"/>
        <v>80</v>
      </c>
      <c r="D1092" s="239">
        <f t="shared" si="128"/>
        <v>8.8000000000000007</v>
      </c>
      <c r="E1092" s="149" t="s">
        <v>931</v>
      </c>
      <c r="F1092" s="150">
        <v>24.3</v>
      </c>
      <c r="G1092" s="150">
        <v>0.4</v>
      </c>
      <c r="H1092" s="150">
        <v>6.8000000000000005E-2</v>
      </c>
      <c r="I1092" s="151">
        <f t="shared" si="129"/>
        <v>4.08</v>
      </c>
      <c r="J1092">
        <f t="shared" si="130"/>
        <v>2.7199999999999998</v>
      </c>
      <c r="K1092">
        <f t="shared" si="131"/>
        <v>2.04</v>
      </c>
      <c r="L1092">
        <f t="shared" si="132"/>
        <v>3.06</v>
      </c>
      <c r="M1092" s="150"/>
      <c r="U1092" s="239"/>
    </row>
    <row r="1093" spans="1:21">
      <c r="A1093" s="239" t="s">
        <v>3989</v>
      </c>
      <c r="B1093" s="239">
        <f t="shared" si="126"/>
        <v>120</v>
      </c>
      <c r="C1093" s="239">
        <f t="shared" si="127"/>
        <v>80</v>
      </c>
      <c r="D1093" s="239">
        <f t="shared" si="128"/>
        <v>10</v>
      </c>
      <c r="E1093" s="149" t="s">
        <v>915</v>
      </c>
      <c r="F1093" s="150">
        <v>27</v>
      </c>
      <c r="G1093" s="150">
        <v>0.4</v>
      </c>
      <c r="H1093" s="150">
        <v>7.5999999999999998E-2</v>
      </c>
      <c r="I1093" s="151">
        <f t="shared" si="129"/>
        <v>4.5599999999999996</v>
      </c>
      <c r="J1093">
        <f t="shared" si="130"/>
        <v>3.0399999999999996</v>
      </c>
      <c r="K1093">
        <f t="shared" si="131"/>
        <v>2.2799999999999998</v>
      </c>
      <c r="L1093">
        <f t="shared" si="132"/>
        <v>3.42</v>
      </c>
      <c r="M1093" s="150"/>
      <c r="U1093" s="239"/>
    </row>
    <row r="1094" spans="1:21">
      <c r="A1094" s="239" t="s">
        <v>3989</v>
      </c>
      <c r="B1094" s="239">
        <f t="shared" si="126"/>
        <v>120</v>
      </c>
      <c r="C1094" s="239">
        <f t="shared" si="127"/>
        <v>80</v>
      </c>
      <c r="D1094" s="239">
        <f t="shared" si="128"/>
        <v>11</v>
      </c>
      <c r="E1094" s="149" t="s">
        <v>916</v>
      </c>
      <c r="F1094" s="150">
        <v>29.3</v>
      </c>
      <c r="G1094" s="150">
        <v>0.4</v>
      </c>
      <c r="H1094" s="150">
        <v>8.3999999999999991E-2</v>
      </c>
      <c r="I1094" s="151">
        <f t="shared" si="129"/>
        <v>5.0399999999999991</v>
      </c>
      <c r="J1094">
        <f t="shared" si="130"/>
        <v>3.3599999999999994</v>
      </c>
      <c r="K1094">
        <f t="shared" si="131"/>
        <v>2.5199999999999996</v>
      </c>
      <c r="L1094">
        <f t="shared" si="132"/>
        <v>3.7799999999999994</v>
      </c>
      <c r="M1094" s="150"/>
      <c r="U1094" s="239"/>
    </row>
    <row r="1095" spans="1:21">
      <c r="A1095" s="239" t="s">
        <v>3989</v>
      </c>
      <c r="B1095" s="239">
        <f t="shared" si="126"/>
        <v>120</v>
      </c>
      <c r="C1095" s="239">
        <f t="shared" si="127"/>
        <v>80</v>
      </c>
      <c r="D1095" s="239">
        <f t="shared" si="128"/>
        <v>12</v>
      </c>
      <c r="E1095" s="149" t="s">
        <v>917</v>
      </c>
      <c r="F1095" s="150">
        <v>33.200000000000003</v>
      </c>
      <c r="G1095" s="150">
        <v>0.4</v>
      </c>
      <c r="H1095" s="150">
        <v>9.1999999999999998E-2</v>
      </c>
      <c r="I1095" s="151">
        <f t="shared" si="129"/>
        <v>5.52</v>
      </c>
      <c r="J1095">
        <f t="shared" si="130"/>
        <v>3.6799999999999997</v>
      </c>
      <c r="K1095">
        <f t="shared" si="131"/>
        <v>2.76</v>
      </c>
      <c r="L1095">
        <f t="shared" si="132"/>
        <v>4.1399999999999997</v>
      </c>
      <c r="M1095" s="150"/>
      <c r="U1095" s="239"/>
    </row>
    <row r="1096" spans="1:21">
      <c r="A1096" s="239" t="s">
        <v>3989</v>
      </c>
      <c r="B1096" s="239">
        <f t="shared" si="126"/>
        <v>120</v>
      </c>
      <c r="C1096" s="239">
        <f t="shared" si="127"/>
        <v>80</v>
      </c>
      <c r="D1096" s="239">
        <f t="shared" si="128"/>
        <v>12.5</v>
      </c>
      <c r="E1096" s="149" t="s">
        <v>918</v>
      </c>
      <c r="F1096" s="150">
        <v>32.4</v>
      </c>
      <c r="G1096" s="150">
        <v>0.4</v>
      </c>
      <c r="H1096" s="150">
        <v>9.1999999999999998E-2</v>
      </c>
      <c r="I1096" s="151">
        <f t="shared" si="129"/>
        <v>5.52</v>
      </c>
      <c r="J1096">
        <f t="shared" si="130"/>
        <v>3.6799999999999997</v>
      </c>
      <c r="K1096">
        <f t="shared" si="131"/>
        <v>2.76</v>
      </c>
      <c r="L1096">
        <f t="shared" si="132"/>
        <v>4.1399999999999997</v>
      </c>
      <c r="M1096" s="150"/>
      <c r="U1096" s="239"/>
    </row>
    <row r="1097" spans="1:21">
      <c r="A1097" t="s">
        <v>3989</v>
      </c>
      <c r="B1097" s="239">
        <f t="shared" si="126"/>
        <v>140</v>
      </c>
      <c r="C1097" s="239">
        <f t="shared" si="127"/>
        <v>70</v>
      </c>
      <c r="D1097" s="239">
        <f t="shared" si="128"/>
        <v>3</v>
      </c>
      <c r="E1097" s="149" t="s">
        <v>955</v>
      </c>
      <c r="F1097" s="150">
        <v>9.43</v>
      </c>
      <c r="G1097" s="150">
        <v>0.42</v>
      </c>
      <c r="H1097" s="150">
        <v>2.8000000000000004E-2</v>
      </c>
      <c r="I1097" s="151">
        <f t="shared" si="129"/>
        <v>1.6800000000000002</v>
      </c>
      <c r="J1097">
        <f t="shared" si="130"/>
        <v>1.1200000000000001</v>
      </c>
      <c r="K1097">
        <f t="shared" si="131"/>
        <v>0.84000000000000008</v>
      </c>
      <c r="L1097">
        <f t="shared" si="132"/>
        <v>1.2600000000000002</v>
      </c>
      <c r="M1097" s="150"/>
      <c r="U1097" s="239"/>
    </row>
    <row r="1098" spans="1:21">
      <c r="A1098" s="239" t="s">
        <v>3989</v>
      </c>
      <c r="B1098" s="239">
        <f t="shared" si="126"/>
        <v>140</v>
      </c>
      <c r="C1098" s="239">
        <f t="shared" si="127"/>
        <v>70</v>
      </c>
      <c r="D1098" s="239">
        <f t="shared" si="128"/>
        <v>3.2</v>
      </c>
      <c r="E1098" s="149" t="s">
        <v>956</v>
      </c>
      <c r="F1098" s="150">
        <v>10.4</v>
      </c>
      <c r="G1098" s="150">
        <v>0.42</v>
      </c>
      <c r="H1098" s="150">
        <v>2.8000000000000004E-2</v>
      </c>
      <c r="I1098" s="151">
        <f t="shared" si="129"/>
        <v>1.6800000000000002</v>
      </c>
      <c r="J1098">
        <f t="shared" si="130"/>
        <v>1.1200000000000001</v>
      </c>
      <c r="K1098">
        <f t="shared" si="131"/>
        <v>0.84000000000000008</v>
      </c>
      <c r="L1098">
        <f t="shared" si="132"/>
        <v>1.2600000000000002</v>
      </c>
      <c r="M1098" s="150"/>
      <c r="U1098" s="239"/>
    </row>
    <row r="1099" spans="1:21">
      <c r="A1099" s="239" t="s">
        <v>3989</v>
      </c>
      <c r="B1099" s="239">
        <f t="shared" si="126"/>
        <v>140</v>
      </c>
      <c r="C1099" s="239">
        <f t="shared" si="127"/>
        <v>70</v>
      </c>
      <c r="D1099" s="239">
        <f t="shared" si="128"/>
        <v>3.6</v>
      </c>
      <c r="E1099" s="149" t="s">
        <v>957</v>
      </c>
      <c r="F1099" s="150">
        <v>11.3</v>
      </c>
      <c r="G1099" s="150">
        <v>0.42</v>
      </c>
      <c r="H1099" s="150">
        <v>3.2000000000000001E-2</v>
      </c>
      <c r="I1099" s="151">
        <f t="shared" si="129"/>
        <v>1.92</v>
      </c>
      <c r="J1099">
        <f t="shared" si="130"/>
        <v>1.2799999999999998</v>
      </c>
      <c r="K1099">
        <f t="shared" si="131"/>
        <v>0.96</v>
      </c>
      <c r="L1099">
        <f t="shared" si="132"/>
        <v>1.44</v>
      </c>
      <c r="M1099" s="150"/>
      <c r="U1099" s="239"/>
    </row>
    <row r="1100" spans="1:21">
      <c r="A1100" s="239" t="s">
        <v>3989</v>
      </c>
      <c r="B1100" s="239">
        <f t="shared" si="126"/>
        <v>140</v>
      </c>
      <c r="C1100" s="239">
        <f t="shared" si="127"/>
        <v>70</v>
      </c>
      <c r="D1100" s="239">
        <f t="shared" si="128"/>
        <v>4</v>
      </c>
      <c r="E1100" s="149" t="s">
        <v>958</v>
      </c>
      <c r="F1100" s="150">
        <v>12.5</v>
      </c>
      <c r="G1100" s="150">
        <v>0.42</v>
      </c>
      <c r="H1100" s="150">
        <v>3.5999999999999997E-2</v>
      </c>
      <c r="I1100" s="151">
        <f t="shared" si="129"/>
        <v>2.1599999999999997</v>
      </c>
      <c r="J1100">
        <f t="shared" si="130"/>
        <v>1.4399999999999997</v>
      </c>
      <c r="K1100">
        <f t="shared" si="131"/>
        <v>1.0799999999999998</v>
      </c>
      <c r="L1100">
        <f t="shared" si="132"/>
        <v>1.6199999999999997</v>
      </c>
      <c r="M1100" s="150"/>
      <c r="U1100" s="239"/>
    </row>
    <row r="1101" spans="1:21">
      <c r="A1101" s="239" t="s">
        <v>3989</v>
      </c>
      <c r="B1101" s="239">
        <f t="shared" si="126"/>
        <v>140</v>
      </c>
      <c r="C1101" s="239">
        <f t="shared" si="127"/>
        <v>70</v>
      </c>
      <c r="D1101" s="239">
        <f t="shared" si="128"/>
        <v>4.5</v>
      </c>
      <c r="E1101" s="149" t="s">
        <v>959</v>
      </c>
      <c r="F1101" s="150">
        <v>14</v>
      </c>
      <c r="G1101" s="150">
        <v>0.42</v>
      </c>
      <c r="H1101" s="150">
        <v>0.04</v>
      </c>
      <c r="I1101" s="151">
        <f t="shared" si="129"/>
        <v>2.4</v>
      </c>
      <c r="J1101">
        <f t="shared" si="130"/>
        <v>1.5999999999999999</v>
      </c>
      <c r="K1101">
        <f t="shared" si="131"/>
        <v>1.2</v>
      </c>
      <c r="L1101">
        <f t="shared" si="132"/>
        <v>1.7999999999999998</v>
      </c>
      <c r="M1101" s="150"/>
      <c r="U1101" s="239"/>
    </row>
    <row r="1102" spans="1:21">
      <c r="A1102" s="239" t="s">
        <v>3989</v>
      </c>
      <c r="B1102" s="239">
        <f t="shared" si="126"/>
        <v>140</v>
      </c>
      <c r="C1102" s="239">
        <f t="shared" si="127"/>
        <v>70</v>
      </c>
      <c r="D1102" s="239">
        <f t="shared" si="128"/>
        <v>5</v>
      </c>
      <c r="E1102" s="149" t="s">
        <v>960</v>
      </c>
      <c r="F1102" s="150">
        <v>15.4</v>
      </c>
      <c r="G1102" s="150">
        <v>0.42</v>
      </c>
      <c r="H1102" s="150">
        <v>4.3999999999999997E-2</v>
      </c>
      <c r="I1102" s="151">
        <f t="shared" si="129"/>
        <v>2.6399999999999997</v>
      </c>
      <c r="J1102">
        <f t="shared" si="130"/>
        <v>1.7599999999999998</v>
      </c>
      <c r="K1102">
        <f t="shared" si="131"/>
        <v>1.3199999999999998</v>
      </c>
      <c r="L1102">
        <f t="shared" si="132"/>
        <v>1.9799999999999998</v>
      </c>
      <c r="M1102" s="150"/>
      <c r="U1102" s="239"/>
    </row>
    <row r="1103" spans="1:21">
      <c r="A1103" s="239" t="s">
        <v>3989</v>
      </c>
      <c r="B1103" s="239">
        <f t="shared" si="126"/>
        <v>140</v>
      </c>
      <c r="C1103" s="239">
        <f t="shared" si="127"/>
        <v>70</v>
      </c>
      <c r="D1103" s="239">
        <f t="shared" si="128"/>
        <v>5.6</v>
      </c>
      <c r="E1103" s="149" t="s">
        <v>961</v>
      </c>
      <c r="F1103" s="150">
        <v>17.100000000000001</v>
      </c>
      <c r="G1103" s="150">
        <v>0.42</v>
      </c>
      <c r="H1103" s="150">
        <v>4.8000000000000001E-2</v>
      </c>
      <c r="I1103" s="151">
        <f t="shared" si="129"/>
        <v>2.88</v>
      </c>
      <c r="J1103">
        <f t="shared" si="130"/>
        <v>1.92</v>
      </c>
      <c r="K1103">
        <f t="shared" si="131"/>
        <v>1.44</v>
      </c>
      <c r="L1103">
        <f t="shared" si="132"/>
        <v>2.16</v>
      </c>
      <c r="M1103" s="150"/>
      <c r="U1103" s="239"/>
    </row>
    <row r="1104" spans="1:21">
      <c r="A1104" s="239" t="s">
        <v>3989</v>
      </c>
      <c r="B1104" s="239">
        <f t="shared" si="126"/>
        <v>140</v>
      </c>
      <c r="C1104" s="239">
        <f t="shared" si="127"/>
        <v>70</v>
      </c>
      <c r="D1104" s="239">
        <f t="shared" si="128"/>
        <v>6</v>
      </c>
      <c r="E1104" s="149" t="s">
        <v>962</v>
      </c>
      <c r="F1104" s="150">
        <v>17.600000000000001</v>
      </c>
      <c r="G1104" s="150">
        <v>0.42</v>
      </c>
      <c r="H1104" s="150">
        <v>4.8000000000000001E-2</v>
      </c>
      <c r="I1104" s="151">
        <f t="shared" si="129"/>
        <v>2.88</v>
      </c>
      <c r="J1104">
        <f t="shared" si="130"/>
        <v>1.92</v>
      </c>
      <c r="K1104">
        <f t="shared" si="131"/>
        <v>1.44</v>
      </c>
      <c r="L1104">
        <f t="shared" si="132"/>
        <v>2.16</v>
      </c>
      <c r="M1104" s="150"/>
      <c r="U1104" s="239"/>
    </row>
    <row r="1105" spans="1:21">
      <c r="A1105" s="239" t="s">
        <v>3989</v>
      </c>
      <c r="B1105" s="239">
        <f t="shared" si="126"/>
        <v>140</v>
      </c>
      <c r="C1105" s="239">
        <f t="shared" si="127"/>
        <v>70</v>
      </c>
      <c r="D1105" s="239">
        <f t="shared" si="128"/>
        <v>6.3</v>
      </c>
      <c r="E1105" s="149" t="s">
        <v>963</v>
      </c>
      <c r="F1105" s="150">
        <v>19</v>
      </c>
      <c r="G1105" s="150">
        <v>0.42</v>
      </c>
      <c r="H1105" s="150">
        <v>5.2000000000000005E-2</v>
      </c>
      <c r="I1105" s="151">
        <f t="shared" si="129"/>
        <v>3.12</v>
      </c>
      <c r="J1105">
        <f t="shared" si="130"/>
        <v>2.08</v>
      </c>
      <c r="K1105">
        <f t="shared" si="131"/>
        <v>1.56</v>
      </c>
      <c r="L1105">
        <f t="shared" si="132"/>
        <v>2.34</v>
      </c>
      <c r="M1105" s="150"/>
      <c r="U1105" s="239"/>
    </row>
    <row r="1106" spans="1:21">
      <c r="A1106" s="239" t="s">
        <v>3989</v>
      </c>
      <c r="B1106" s="239">
        <f t="shared" si="126"/>
        <v>140</v>
      </c>
      <c r="C1106" s="239">
        <f t="shared" si="127"/>
        <v>70</v>
      </c>
      <c r="D1106" s="239">
        <f t="shared" si="128"/>
        <v>7</v>
      </c>
      <c r="E1106" s="149" t="s">
        <v>964</v>
      </c>
      <c r="F1106" s="150">
        <v>20.2</v>
      </c>
      <c r="G1106" s="150">
        <v>0.42</v>
      </c>
      <c r="H1106" s="150">
        <v>5.6000000000000008E-2</v>
      </c>
      <c r="I1106" s="151">
        <f t="shared" si="129"/>
        <v>3.3600000000000003</v>
      </c>
      <c r="J1106">
        <f t="shared" si="130"/>
        <v>2.2400000000000002</v>
      </c>
      <c r="K1106">
        <f t="shared" si="131"/>
        <v>1.6800000000000002</v>
      </c>
      <c r="L1106">
        <f t="shared" si="132"/>
        <v>2.5200000000000005</v>
      </c>
      <c r="M1106" s="150"/>
      <c r="U1106" s="239"/>
    </row>
    <row r="1107" spans="1:21">
      <c r="A1107" s="239" t="s">
        <v>3989</v>
      </c>
      <c r="B1107" s="239">
        <f t="shared" si="126"/>
        <v>140</v>
      </c>
      <c r="C1107" s="239">
        <f t="shared" si="127"/>
        <v>70</v>
      </c>
      <c r="D1107" s="239">
        <f t="shared" si="128"/>
        <v>7.1</v>
      </c>
      <c r="E1107" s="149" t="s">
        <v>965</v>
      </c>
      <c r="F1107" s="150">
        <v>21.2</v>
      </c>
      <c r="G1107" s="150">
        <v>0.42</v>
      </c>
      <c r="H1107" s="150">
        <v>0.06</v>
      </c>
      <c r="I1107" s="151">
        <f t="shared" si="129"/>
        <v>3.5999999999999996</v>
      </c>
      <c r="J1107">
        <f t="shared" si="130"/>
        <v>2.3999999999999995</v>
      </c>
      <c r="K1107">
        <f t="shared" si="131"/>
        <v>1.7999999999999998</v>
      </c>
      <c r="L1107">
        <f t="shared" si="132"/>
        <v>2.6999999999999997</v>
      </c>
      <c r="M1107" s="150"/>
      <c r="U1107" s="239"/>
    </row>
    <row r="1108" spans="1:21">
      <c r="A1108" s="239" t="s">
        <v>3989</v>
      </c>
      <c r="B1108" s="239">
        <f t="shared" si="126"/>
        <v>140</v>
      </c>
      <c r="C1108" s="239">
        <f t="shared" si="127"/>
        <v>70</v>
      </c>
      <c r="D1108" s="239">
        <f t="shared" si="128"/>
        <v>8</v>
      </c>
      <c r="E1108" s="149" t="s">
        <v>966</v>
      </c>
      <c r="F1108" s="150">
        <v>23.6</v>
      </c>
      <c r="G1108" s="150">
        <v>0.42</v>
      </c>
      <c r="H1108" s="150">
        <v>6.8000000000000005E-2</v>
      </c>
      <c r="I1108" s="151">
        <f t="shared" si="129"/>
        <v>4.08</v>
      </c>
      <c r="J1108">
        <f t="shared" si="130"/>
        <v>2.7199999999999998</v>
      </c>
      <c r="K1108">
        <f t="shared" si="131"/>
        <v>2.04</v>
      </c>
      <c r="L1108">
        <f t="shared" si="132"/>
        <v>3.06</v>
      </c>
      <c r="M1108" s="150"/>
      <c r="U1108" s="239"/>
    </row>
    <row r="1109" spans="1:21">
      <c r="A1109" t="s">
        <v>3989</v>
      </c>
      <c r="B1109" s="239">
        <f t="shared" si="126"/>
        <v>140</v>
      </c>
      <c r="C1109" s="239">
        <f t="shared" si="127"/>
        <v>70</v>
      </c>
      <c r="D1109" s="239">
        <f t="shared" si="128"/>
        <v>8.8000000000000007</v>
      </c>
      <c r="E1109" s="149" t="s">
        <v>967</v>
      </c>
      <c r="F1109" s="150">
        <v>25.6</v>
      </c>
      <c r="G1109" s="150">
        <v>0.42</v>
      </c>
      <c r="H1109" s="150">
        <v>7.1999999999999995E-2</v>
      </c>
      <c r="I1109" s="151">
        <f t="shared" si="129"/>
        <v>4.3199999999999994</v>
      </c>
      <c r="J1109">
        <f t="shared" si="130"/>
        <v>2.8799999999999994</v>
      </c>
      <c r="K1109">
        <f t="shared" si="131"/>
        <v>2.1599999999999997</v>
      </c>
      <c r="L1109">
        <f t="shared" si="132"/>
        <v>3.2399999999999993</v>
      </c>
      <c r="M1109" s="150"/>
      <c r="U1109" s="239"/>
    </row>
    <row r="1110" spans="1:21">
      <c r="A1110" t="s">
        <v>3989</v>
      </c>
      <c r="B1110" s="239">
        <f t="shared" si="126"/>
        <v>140</v>
      </c>
      <c r="C1110" s="239">
        <f t="shared" si="127"/>
        <v>70</v>
      </c>
      <c r="D1110" s="239">
        <f t="shared" si="128"/>
        <v>10</v>
      </c>
      <c r="E1110" s="149" t="s">
        <v>951</v>
      </c>
      <c r="F1110" s="150">
        <v>28.6</v>
      </c>
      <c r="G1110" s="150">
        <v>0.42</v>
      </c>
      <c r="H1110" s="150">
        <v>0.08</v>
      </c>
      <c r="I1110" s="151">
        <f t="shared" si="129"/>
        <v>4.8</v>
      </c>
      <c r="J1110">
        <f t="shared" si="130"/>
        <v>3.1999999999999997</v>
      </c>
      <c r="K1110">
        <f t="shared" si="131"/>
        <v>2.4</v>
      </c>
      <c r="L1110">
        <f t="shared" si="132"/>
        <v>3.5999999999999996</v>
      </c>
      <c r="M1110" s="150"/>
      <c r="U1110" s="239"/>
    </row>
    <row r="1111" spans="1:21">
      <c r="A1111" s="239" t="s">
        <v>3989</v>
      </c>
      <c r="B1111" s="239">
        <f t="shared" si="126"/>
        <v>140</v>
      </c>
      <c r="C1111" s="239">
        <f t="shared" si="127"/>
        <v>70</v>
      </c>
      <c r="D1111" s="239">
        <f t="shared" si="128"/>
        <v>11</v>
      </c>
      <c r="E1111" s="149" t="s">
        <v>952</v>
      </c>
      <c r="F1111" s="150">
        <v>31</v>
      </c>
      <c r="G1111" s="150">
        <v>0.42</v>
      </c>
      <c r="H1111" s="150">
        <v>8.7999999999999995E-2</v>
      </c>
      <c r="I1111" s="151">
        <f t="shared" si="129"/>
        <v>5.2799999999999994</v>
      </c>
      <c r="J1111">
        <f t="shared" si="130"/>
        <v>3.5199999999999996</v>
      </c>
      <c r="K1111">
        <f t="shared" si="131"/>
        <v>2.6399999999999997</v>
      </c>
      <c r="L1111">
        <f t="shared" si="132"/>
        <v>3.9599999999999995</v>
      </c>
      <c r="M1111" s="150"/>
      <c r="U1111" s="239"/>
    </row>
    <row r="1112" spans="1:21">
      <c r="A1112" s="239" t="s">
        <v>3989</v>
      </c>
      <c r="B1112" s="239">
        <f t="shared" si="126"/>
        <v>140</v>
      </c>
      <c r="C1112" s="239">
        <f t="shared" si="127"/>
        <v>70</v>
      </c>
      <c r="D1112" s="239">
        <f t="shared" si="128"/>
        <v>12</v>
      </c>
      <c r="E1112" s="149" t="s">
        <v>953</v>
      </c>
      <c r="F1112" s="150">
        <v>35</v>
      </c>
      <c r="G1112" s="150">
        <v>0.42</v>
      </c>
      <c r="H1112" s="150">
        <v>0.1</v>
      </c>
      <c r="I1112" s="151">
        <f t="shared" si="129"/>
        <v>6</v>
      </c>
      <c r="J1112">
        <f t="shared" si="130"/>
        <v>4</v>
      </c>
      <c r="K1112">
        <f t="shared" si="131"/>
        <v>3</v>
      </c>
      <c r="L1112">
        <f t="shared" si="132"/>
        <v>4.5</v>
      </c>
      <c r="M1112" s="150"/>
      <c r="U1112" s="239"/>
    </row>
    <row r="1113" spans="1:21">
      <c r="A1113" s="239" t="s">
        <v>3989</v>
      </c>
      <c r="B1113" s="239">
        <f t="shared" si="126"/>
        <v>140</v>
      </c>
      <c r="C1113" s="239">
        <f t="shared" si="127"/>
        <v>70</v>
      </c>
      <c r="D1113" s="239">
        <f t="shared" si="128"/>
        <v>12.5</v>
      </c>
      <c r="E1113" s="149" t="s">
        <v>954</v>
      </c>
      <c r="F1113" s="150">
        <v>34.4</v>
      </c>
      <c r="G1113" s="150">
        <v>0.42</v>
      </c>
      <c r="H1113" s="150">
        <v>9.6000000000000002E-2</v>
      </c>
      <c r="I1113" s="151">
        <f t="shared" si="129"/>
        <v>5.76</v>
      </c>
      <c r="J1113">
        <f t="shared" si="130"/>
        <v>3.84</v>
      </c>
      <c r="K1113">
        <f t="shared" si="131"/>
        <v>2.88</v>
      </c>
      <c r="L1113">
        <f t="shared" si="132"/>
        <v>4.32</v>
      </c>
      <c r="M1113" s="150"/>
      <c r="U1113" s="239"/>
    </row>
    <row r="1114" spans="1:21">
      <c r="A1114" s="239" t="s">
        <v>3989</v>
      </c>
      <c r="B1114" s="239">
        <f t="shared" si="126"/>
        <v>140</v>
      </c>
      <c r="C1114" s="239">
        <f t="shared" si="127"/>
        <v>80</v>
      </c>
      <c r="D1114" s="239">
        <f t="shared" si="128"/>
        <v>3.2</v>
      </c>
      <c r="E1114" s="149" t="s">
        <v>972</v>
      </c>
      <c r="F1114" s="150">
        <v>10.9</v>
      </c>
      <c r="G1114" s="150">
        <v>0.44</v>
      </c>
      <c r="H1114" s="150">
        <v>3.2000000000000001E-2</v>
      </c>
      <c r="I1114" s="151">
        <f t="shared" si="129"/>
        <v>1.92</v>
      </c>
      <c r="J1114">
        <f t="shared" si="130"/>
        <v>1.2799999999999998</v>
      </c>
      <c r="K1114">
        <f t="shared" si="131"/>
        <v>0.96</v>
      </c>
      <c r="L1114">
        <f t="shared" si="132"/>
        <v>1.44</v>
      </c>
      <c r="M1114" s="150"/>
      <c r="U1114" s="239"/>
    </row>
    <row r="1115" spans="1:21">
      <c r="A1115" s="239" t="s">
        <v>3989</v>
      </c>
      <c r="B1115" s="239">
        <f t="shared" si="126"/>
        <v>140</v>
      </c>
      <c r="C1115" s="239">
        <f t="shared" si="127"/>
        <v>80</v>
      </c>
      <c r="D1115" s="239">
        <f t="shared" si="128"/>
        <v>3.6</v>
      </c>
      <c r="E1115" s="149" t="s">
        <v>973</v>
      </c>
      <c r="F1115" s="150">
        <v>11.9</v>
      </c>
      <c r="G1115" s="150">
        <v>0.44</v>
      </c>
      <c r="H1115" s="150">
        <v>3.2000000000000001E-2</v>
      </c>
      <c r="I1115" s="151">
        <f t="shared" si="129"/>
        <v>1.92</v>
      </c>
      <c r="J1115">
        <f t="shared" si="130"/>
        <v>1.2799999999999998</v>
      </c>
      <c r="K1115">
        <f t="shared" si="131"/>
        <v>0.96</v>
      </c>
      <c r="L1115">
        <f t="shared" si="132"/>
        <v>1.44</v>
      </c>
      <c r="M1115" s="150"/>
      <c r="U1115" s="239"/>
    </row>
    <row r="1116" spans="1:21">
      <c r="A1116" s="239" t="s">
        <v>3989</v>
      </c>
      <c r="B1116" s="239">
        <f t="shared" si="126"/>
        <v>140</v>
      </c>
      <c r="C1116" s="239">
        <f t="shared" si="127"/>
        <v>80</v>
      </c>
      <c r="D1116" s="239">
        <f t="shared" si="128"/>
        <v>4</v>
      </c>
      <c r="E1116" s="149" t="s">
        <v>974</v>
      </c>
      <c r="F1116" s="150">
        <v>13.1</v>
      </c>
      <c r="G1116" s="150">
        <v>0.44</v>
      </c>
      <c r="H1116" s="150">
        <v>3.5999999999999997E-2</v>
      </c>
      <c r="I1116" s="151">
        <f t="shared" si="129"/>
        <v>2.1599999999999997</v>
      </c>
      <c r="J1116">
        <f t="shared" si="130"/>
        <v>1.4399999999999997</v>
      </c>
      <c r="K1116">
        <f t="shared" si="131"/>
        <v>1.0799999999999998</v>
      </c>
      <c r="L1116">
        <f t="shared" si="132"/>
        <v>1.6199999999999997</v>
      </c>
      <c r="M1116" s="150"/>
      <c r="U1116" s="239"/>
    </row>
    <row r="1117" spans="1:21">
      <c r="A1117" s="239" t="s">
        <v>3989</v>
      </c>
      <c r="B1117" s="239">
        <f t="shared" si="126"/>
        <v>140</v>
      </c>
      <c r="C1117" s="239">
        <f t="shared" si="127"/>
        <v>80</v>
      </c>
      <c r="D1117" s="239">
        <f t="shared" si="128"/>
        <v>4.5</v>
      </c>
      <c r="E1117" s="149" t="s">
        <v>975</v>
      </c>
      <c r="F1117" s="150">
        <v>14.7</v>
      </c>
      <c r="G1117" s="150">
        <v>0.44</v>
      </c>
      <c r="H1117" s="150">
        <v>0.04</v>
      </c>
      <c r="I1117" s="151">
        <f t="shared" si="129"/>
        <v>2.4</v>
      </c>
      <c r="J1117">
        <f t="shared" si="130"/>
        <v>1.5999999999999999</v>
      </c>
      <c r="K1117">
        <f t="shared" si="131"/>
        <v>1.2</v>
      </c>
      <c r="L1117">
        <f t="shared" si="132"/>
        <v>1.7999999999999998</v>
      </c>
      <c r="M1117" s="150"/>
      <c r="U1117" s="239"/>
    </row>
    <row r="1118" spans="1:21">
      <c r="A1118" s="239" t="s">
        <v>3989</v>
      </c>
      <c r="B1118" s="239">
        <f t="shared" si="126"/>
        <v>140</v>
      </c>
      <c r="C1118" s="239">
        <f t="shared" si="127"/>
        <v>80</v>
      </c>
      <c r="D1118" s="239">
        <f t="shared" si="128"/>
        <v>5</v>
      </c>
      <c r="E1118" s="149" t="s">
        <v>976</v>
      </c>
      <c r="F1118" s="150">
        <v>16.2</v>
      </c>
      <c r="G1118" s="150">
        <v>0.44</v>
      </c>
      <c r="H1118" s="150">
        <v>4.3999999999999997E-2</v>
      </c>
      <c r="I1118" s="151">
        <f t="shared" si="129"/>
        <v>2.6399999999999997</v>
      </c>
      <c r="J1118">
        <f t="shared" si="130"/>
        <v>1.7599999999999998</v>
      </c>
      <c r="K1118">
        <f t="shared" si="131"/>
        <v>1.3199999999999998</v>
      </c>
      <c r="L1118">
        <f t="shared" si="132"/>
        <v>1.9799999999999998</v>
      </c>
      <c r="M1118" s="150"/>
      <c r="U1118" s="239"/>
    </row>
    <row r="1119" spans="1:21">
      <c r="A1119" s="239" t="s">
        <v>3989</v>
      </c>
      <c r="B1119" s="239">
        <f t="shared" si="126"/>
        <v>140</v>
      </c>
      <c r="C1119" s="239">
        <f t="shared" si="127"/>
        <v>80</v>
      </c>
      <c r="D1119" s="239">
        <f t="shared" si="128"/>
        <v>5.6</v>
      </c>
      <c r="E1119" s="149" t="s">
        <v>977</v>
      </c>
      <c r="F1119" s="150">
        <v>18</v>
      </c>
      <c r="G1119" s="150">
        <v>0.44</v>
      </c>
      <c r="H1119" s="150">
        <v>5.2000000000000005E-2</v>
      </c>
      <c r="I1119" s="151">
        <f t="shared" si="129"/>
        <v>3.12</v>
      </c>
      <c r="J1119">
        <f t="shared" si="130"/>
        <v>2.08</v>
      </c>
      <c r="K1119">
        <f t="shared" si="131"/>
        <v>1.56</v>
      </c>
      <c r="L1119">
        <f t="shared" si="132"/>
        <v>2.34</v>
      </c>
      <c r="M1119" s="150"/>
      <c r="U1119" s="239"/>
    </row>
    <row r="1120" spans="1:21">
      <c r="A1120" s="239" t="s">
        <v>3989</v>
      </c>
      <c r="B1120" s="239">
        <f t="shared" si="126"/>
        <v>140</v>
      </c>
      <c r="C1120" s="239">
        <f t="shared" si="127"/>
        <v>80</v>
      </c>
      <c r="D1120" s="239">
        <f t="shared" si="128"/>
        <v>6</v>
      </c>
      <c r="E1120" s="149" t="s">
        <v>978</v>
      </c>
      <c r="F1120" s="150">
        <v>18.8</v>
      </c>
      <c r="G1120" s="150">
        <v>0.44</v>
      </c>
      <c r="H1120" s="150">
        <v>5.2000000000000005E-2</v>
      </c>
      <c r="I1120" s="151">
        <f t="shared" si="129"/>
        <v>3.12</v>
      </c>
      <c r="J1120">
        <f t="shared" si="130"/>
        <v>2.08</v>
      </c>
      <c r="K1120">
        <f t="shared" si="131"/>
        <v>1.56</v>
      </c>
      <c r="L1120">
        <f t="shared" si="132"/>
        <v>2.34</v>
      </c>
      <c r="M1120" s="150"/>
      <c r="U1120" s="239"/>
    </row>
    <row r="1121" spans="1:21">
      <c r="A1121" s="239" t="s">
        <v>3989</v>
      </c>
      <c r="B1121" s="239">
        <f t="shared" si="126"/>
        <v>140</v>
      </c>
      <c r="C1121" s="239">
        <f t="shared" si="127"/>
        <v>80</v>
      </c>
      <c r="D1121" s="239">
        <f t="shared" si="128"/>
        <v>6.3</v>
      </c>
      <c r="E1121" s="149" t="s">
        <v>979</v>
      </c>
      <c r="F1121" s="150">
        <v>20</v>
      </c>
      <c r="G1121" s="150">
        <v>0.44</v>
      </c>
      <c r="H1121" s="150">
        <v>5.6000000000000008E-2</v>
      </c>
      <c r="I1121" s="151">
        <f t="shared" si="129"/>
        <v>3.3600000000000003</v>
      </c>
      <c r="J1121">
        <f t="shared" si="130"/>
        <v>2.2400000000000002</v>
      </c>
      <c r="K1121">
        <f t="shared" si="131"/>
        <v>1.6800000000000002</v>
      </c>
      <c r="L1121">
        <f t="shared" si="132"/>
        <v>2.5200000000000005</v>
      </c>
      <c r="M1121" s="150"/>
      <c r="U1121" s="239"/>
    </row>
    <row r="1122" spans="1:21">
      <c r="A1122" s="239" t="s">
        <v>3989</v>
      </c>
      <c r="B1122" s="239">
        <f t="shared" si="126"/>
        <v>140</v>
      </c>
      <c r="C1122" s="239">
        <f t="shared" si="127"/>
        <v>80</v>
      </c>
      <c r="D1122" s="239">
        <f t="shared" si="128"/>
        <v>7</v>
      </c>
      <c r="E1122" s="149" t="s">
        <v>980</v>
      </c>
      <c r="F1122" s="150">
        <v>22.6</v>
      </c>
      <c r="G1122" s="150">
        <v>0.44</v>
      </c>
      <c r="H1122" s="150">
        <v>6.4000000000000001E-2</v>
      </c>
      <c r="I1122" s="151">
        <f t="shared" si="129"/>
        <v>3.84</v>
      </c>
      <c r="J1122">
        <f t="shared" si="130"/>
        <v>2.5599999999999996</v>
      </c>
      <c r="K1122">
        <f t="shared" si="131"/>
        <v>1.92</v>
      </c>
      <c r="L1122">
        <f t="shared" si="132"/>
        <v>2.88</v>
      </c>
      <c r="M1122" s="150"/>
      <c r="U1122" s="239"/>
    </row>
    <row r="1123" spans="1:21">
      <c r="A1123" t="s">
        <v>3989</v>
      </c>
      <c r="B1123" s="239">
        <f t="shared" si="126"/>
        <v>140</v>
      </c>
      <c r="C1123" s="239">
        <f t="shared" si="127"/>
        <v>80</v>
      </c>
      <c r="D1123" s="239">
        <f t="shared" si="128"/>
        <v>7.1</v>
      </c>
      <c r="E1123" s="149" t="s">
        <v>981</v>
      </c>
      <c r="F1123" s="150">
        <v>22.3</v>
      </c>
      <c r="G1123" s="150">
        <v>0.44</v>
      </c>
      <c r="H1123" s="150">
        <v>6.4000000000000001E-2</v>
      </c>
      <c r="I1123" s="151">
        <f t="shared" si="129"/>
        <v>3.84</v>
      </c>
      <c r="J1123">
        <f t="shared" si="130"/>
        <v>2.5599999999999996</v>
      </c>
      <c r="K1123">
        <f t="shared" si="131"/>
        <v>1.92</v>
      </c>
      <c r="L1123">
        <f t="shared" si="132"/>
        <v>2.88</v>
      </c>
      <c r="M1123" s="150"/>
      <c r="U1123" s="239"/>
    </row>
    <row r="1124" spans="1:21">
      <c r="A1124" s="239" t="s">
        <v>3989</v>
      </c>
      <c r="B1124" s="239">
        <f t="shared" si="126"/>
        <v>140</v>
      </c>
      <c r="C1124" s="239">
        <f t="shared" si="127"/>
        <v>80</v>
      </c>
      <c r="D1124" s="239">
        <f t="shared" si="128"/>
        <v>8</v>
      </c>
      <c r="E1124" s="149" t="s">
        <v>982</v>
      </c>
      <c r="F1124" s="150">
        <v>24.8</v>
      </c>
      <c r="G1124" s="150">
        <v>0.44</v>
      </c>
      <c r="H1124" s="150">
        <v>6.8000000000000005E-2</v>
      </c>
      <c r="I1124" s="151">
        <f t="shared" si="129"/>
        <v>4.08</v>
      </c>
      <c r="J1124">
        <f t="shared" si="130"/>
        <v>2.7199999999999998</v>
      </c>
      <c r="K1124">
        <f t="shared" si="131"/>
        <v>2.04</v>
      </c>
      <c r="L1124">
        <f t="shared" si="132"/>
        <v>3.06</v>
      </c>
      <c r="M1124" s="150"/>
      <c r="U1124" s="239"/>
    </row>
    <row r="1125" spans="1:21">
      <c r="A1125" s="239" t="s">
        <v>3989</v>
      </c>
      <c r="B1125" s="239">
        <f t="shared" si="126"/>
        <v>140</v>
      </c>
      <c r="C1125" s="239">
        <f t="shared" si="127"/>
        <v>80</v>
      </c>
      <c r="D1125" s="239">
        <f t="shared" si="128"/>
        <v>8.8000000000000007</v>
      </c>
      <c r="E1125" s="149" t="s">
        <v>983</v>
      </c>
      <c r="F1125" s="150">
        <v>27</v>
      </c>
      <c r="G1125" s="150">
        <v>0.44</v>
      </c>
      <c r="H1125" s="150">
        <v>7.5999999999999998E-2</v>
      </c>
      <c r="I1125" s="151">
        <f t="shared" si="129"/>
        <v>4.5599999999999996</v>
      </c>
      <c r="J1125">
        <f t="shared" si="130"/>
        <v>3.0399999999999996</v>
      </c>
      <c r="K1125">
        <f t="shared" si="131"/>
        <v>2.2799999999999998</v>
      </c>
      <c r="L1125">
        <f t="shared" si="132"/>
        <v>3.42</v>
      </c>
      <c r="M1125" s="150"/>
      <c r="U1125" s="239"/>
    </row>
    <row r="1126" spans="1:21">
      <c r="A1126" s="239" t="s">
        <v>3989</v>
      </c>
      <c r="B1126" s="239">
        <f t="shared" si="126"/>
        <v>140</v>
      </c>
      <c r="C1126" s="239">
        <f t="shared" si="127"/>
        <v>80</v>
      </c>
      <c r="D1126" s="239">
        <f t="shared" si="128"/>
        <v>10</v>
      </c>
      <c r="E1126" s="149" t="s">
        <v>968</v>
      </c>
      <c r="F1126" s="150">
        <v>30.2</v>
      </c>
      <c r="G1126" s="150">
        <v>0.44</v>
      </c>
      <c r="H1126" s="150">
        <v>8.3999999999999991E-2</v>
      </c>
      <c r="I1126" s="151">
        <f t="shared" si="129"/>
        <v>5.0399999999999991</v>
      </c>
      <c r="J1126">
        <f t="shared" si="130"/>
        <v>3.3599999999999994</v>
      </c>
      <c r="K1126">
        <f t="shared" si="131"/>
        <v>2.5199999999999996</v>
      </c>
      <c r="L1126">
        <f t="shared" si="132"/>
        <v>3.7799999999999994</v>
      </c>
      <c r="M1126" s="150"/>
      <c r="U1126" s="239"/>
    </row>
    <row r="1127" spans="1:21">
      <c r="A1127" s="239" t="s">
        <v>3989</v>
      </c>
      <c r="B1127" s="239">
        <f t="shared" si="126"/>
        <v>140</v>
      </c>
      <c r="C1127" s="239">
        <f t="shared" si="127"/>
        <v>80</v>
      </c>
      <c r="D1127" s="239">
        <f t="shared" si="128"/>
        <v>11</v>
      </c>
      <c r="E1127" s="149" t="s">
        <v>969</v>
      </c>
      <c r="F1127" s="150">
        <v>32.700000000000003</v>
      </c>
      <c r="G1127" s="150">
        <v>0.44</v>
      </c>
      <c r="H1127" s="150">
        <v>9.1999999999999998E-2</v>
      </c>
      <c r="I1127" s="151">
        <f t="shared" si="129"/>
        <v>5.52</v>
      </c>
      <c r="J1127">
        <f t="shared" si="130"/>
        <v>3.6799999999999997</v>
      </c>
      <c r="K1127">
        <f t="shared" si="131"/>
        <v>2.76</v>
      </c>
      <c r="L1127">
        <f t="shared" si="132"/>
        <v>4.1399999999999997</v>
      </c>
      <c r="M1127" s="150"/>
      <c r="U1127" s="239"/>
    </row>
    <row r="1128" spans="1:21">
      <c r="A1128" s="239" t="s">
        <v>3989</v>
      </c>
      <c r="B1128" s="239">
        <f t="shared" si="126"/>
        <v>140</v>
      </c>
      <c r="C1128" s="239">
        <f t="shared" si="127"/>
        <v>80</v>
      </c>
      <c r="D1128" s="239">
        <f t="shared" si="128"/>
        <v>12</v>
      </c>
      <c r="E1128" s="149" t="s">
        <v>970</v>
      </c>
      <c r="F1128" s="150">
        <v>36.9</v>
      </c>
      <c r="G1128" s="150">
        <v>0.44</v>
      </c>
      <c r="H1128" s="150">
        <v>0.10400000000000001</v>
      </c>
      <c r="I1128" s="151">
        <f t="shared" si="129"/>
        <v>6.24</v>
      </c>
      <c r="J1128">
        <f t="shared" si="130"/>
        <v>4.16</v>
      </c>
      <c r="K1128">
        <f t="shared" si="131"/>
        <v>3.12</v>
      </c>
      <c r="L1128">
        <f t="shared" si="132"/>
        <v>4.68</v>
      </c>
      <c r="M1128" s="150"/>
      <c r="U1128" s="239"/>
    </row>
    <row r="1129" spans="1:21">
      <c r="A1129" s="239" t="s">
        <v>3989</v>
      </c>
      <c r="B1129" s="239">
        <f t="shared" si="126"/>
        <v>140</v>
      </c>
      <c r="C1129" s="239">
        <f t="shared" si="127"/>
        <v>80</v>
      </c>
      <c r="D1129" s="239">
        <f t="shared" si="128"/>
        <v>12.5</v>
      </c>
      <c r="E1129" s="149" t="s">
        <v>971</v>
      </c>
      <c r="F1129" s="150">
        <v>36.4</v>
      </c>
      <c r="G1129" s="150">
        <v>0.44</v>
      </c>
      <c r="H1129" s="150">
        <v>0.1</v>
      </c>
      <c r="I1129" s="151">
        <f t="shared" si="129"/>
        <v>6</v>
      </c>
      <c r="J1129">
        <f t="shared" si="130"/>
        <v>4</v>
      </c>
      <c r="K1129">
        <f t="shared" si="131"/>
        <v>3</v>
      </c>
      <c r="L1129">
        <f t="shared" si="132"/>
        <v>4.5</v>
      </c>
      <c r="M1129" s="150"/>
      <c r="U1129" s="239"/>
    </row>
    <row r="1130" spans="1:21">
      <c r="A1130" s="239" t="s">
        <v>3989</v>
      </c>
      <c r="B1130" s="239">
        <f t="shared" si="126"/>
        <v>150</v>
      </c>
      <c r="C1130" s="239">
        <f t="shared" si="127"/>
        <v>50</v>
      </c>
      <c r="D1130" s="239">
        <f t="shared" si="128"/>
        <v>3</v>
      </c>
      <c r="E1130" s="149" t="s">
        <v>1019</v>
      </c>
      <c r="F1130" s="150">
        <v>8.8699999999999992</v>
      </c>
      <c r="G1130" s="150">
        <v>0.6</v>
      </c>
      <c r="H1130" s="150">
        <v>2.4E-2</v>
      </c>
      <c r="I1130" s="151">
        <f t="shared" si="129"/>
        <v>1.44</v>
      </c>
      <c r="J1130">
        <f t="shared" si="130"/>
        <v>0.96</v>
      </c>
      <c r="K1130">
        <f t="shared" si="131"/>
        <v>0.72</v>
      </c>
      <c r="L1130">
        <f t="shared" si="132"/>
        <v>1.08</v>
      </c>
      <c r="M1130" s="150"/>
      <c r="U1130" s="239"/>
    </row>
    <row r="1131" spans="1:21">
      <c r="A1131" s="239" t="s">
        <v>3989</v>
      </c>
      <c r="B1131" s="239">
        <f t="shared" si="126"/>
        <v>150</v>
      </c>
      <c r="C1131" s="239">
        <f t="shared" si="127"/>
        <v>50</v>
      </c>
      <c r="D1131" s="239">
        <f t="shared" si="128"/>
        <v>4</v>
      </c>
      <c r="E1131" s="149" t="s">
        <v>1020</v>
      </c>
      <c r="F1131" s="150">
        <v>11.78</v>
      </c>
      <c r="G1131" s="150">
        <v>0.6</v>
      </c>
      <c r="H1131" s="150">
        <v>3.2000000000000001E-2</v>
      </c>
      <c r="I1131" s="151">
        <f t="shared" si="129"/>
        <v>1.92</v>
      </c>
      <c r="J1131">
        <f t="shared" si="130"/>
        <v>1.2799999999999998</v>
      </c>
      <c r="K1131">
        <f t="shared" si="131"/>
        <v>0.96</v>
      </c>
      <c r="L1131">
        <f t="shared" si="132"/>
        <v>1.44</v>
      </c>
      <c r="M1131" s="150"/>
      <c r="U1131" s="239"/>
    </row>
    <row r="1132" spans="1:21">
      <c r="A1132" s="239" t="s">
        <v>3989</v>
      </c>
      <c r="B1132" s="239">
        <f t="shared" si="126"/>
        <v>150</v>
      </c>
      <c r="C1132" s="239">
        <f t="shared" si="127"/>
        <v>50</v>
      </c>
      <c r="D1132" s="239">
        <f t="shared" si="128"/>
        <v>5</v>
      </c>
      <c r="E1132" s="149" t="s">
        <v>1021</v>
      </c>
      <c r="F1132" s="150">
        <v>14.2</v>
      </c>
      <c r="G1132" s="150">
        <v>0.6</v>
      </c>
      <c r="H1132" s="150">
        <v>0.04</v>
      </c>
      <c r="I1132" s="151">
        <f t="shared" si="129"/>
        <v>2.4</v>
      </c>
      <c r="J1132">
        <f t="shared" si="130"/>
        <v>1.5999999999999999</v>
      </c>
      <c r="K1132">
        <f t="shared" si="131"/>
        <v>1.2</v>
      </c>
      <c r="L1132">
        <f t="shared" si="132"/>
        <v>1.7999999999999998</v>
      </c>
      <c r="M1132" s="150"/>
      <c r="U1132" s="239"/>
    </row>
    <row r="1133" spans="1:21">
      <c r="A1133" s="239" t="s">
        <v>3989</v>
      </c>
      <c r="B1133" s="239">
        <f t="shared" si="126"/>
        <v>150</v>
      </c>
      <c r="C1133" s="239">
        <f t="shared" si="127"/>
        <v>75</v>
      </c>
      <c r="D1133" s="239">
        <f t="shared" si="128"/>
        <v>5</v>
      </c>
      <c r="E1133" s="149" t="s">
        <v>1022</v>
      </c>
      <c r="F1133" s="150">
        <v>16.2</v>
      </c>
      <c r="G1133" s="150">
        <v>0.45</v>
      </c>
      <c r="H1133" s="150">
        <v>4.3999999999999997E-2</v>
      </c>
      <c r="I1133" s="151">
        <f t="shared" si="129"/>
        <v>2.6399999999999997</v>
      </c>
      <c r="J1133">
        <f t="shared" si="130"/>
        <v>1.7599999999999998</v>
      </c>
      <c r="K1133">
        <f t="shared" si="131"/>
        <v>1.3199999999999998</v>
      </c>
      <c r="L1133">
        <f t="shared" si="132"/>
        <v>1.9799999999999998</v>
      </c>
      <c r="M1133" s="150"/>
      <c r="U1133" s="239"/>
    </row>
    <row r="1134" spans="1:21">
      <c r="A1134" s="239" t="s">
        <v>3989</v>
      </c>
      <c r="B1134" s="239">
        <f t="shared" si="126"/>
        <v>150</v>
      </c>
      <c r="C1134" s="239">
        <f t="shared" si="127"/>
        <v>75</v>
      </c>
      <c r="D1134" s="239">
        <f t="shared" si="128"/>
        <v>6</v>
      </c>
      <c r="E1134" s="149" t="s">
        <v>1023</v>
      </c>
      <c r="F1134" s="150">
        <v>19.09</v>
      </c>
      <c r="G1134" s="150">
        <v>0.45</v>
      </c>
      <c r="H1134" s="150">
        <v>5.2000000000000005E-2</v>
      </c>
      <c r="I1134" s="151">
        <f t="shared" si="129"/>
        <v>3.12</v>
      </c>
      <c r="J1134">
        <f t="shared" si="130"/>
        <v>2.08</v>
      </c>
      <c r="K1134">
        <f t="shared" si="131"/>
        <v>1.56</v>
      </c>
      <c r="L1134">
        <f t="shared" si="132"/>
        <v>2.34</v>
      </c>
      <c r="M1134" s="150"/>
      <c r="U1134" s="239"/>
    </row>
    <row r="1135" spans="1:21">
      <c r="A1135" s="239" t="s">
        <v>3989</v>
      </c>
      <c r="B1135" s="239">
        <f t="shared" si="126"/>
        <v>150</v>
      </c>
      <c r="C1135" s="239">
        <f t="shared" si="127"/>
        <v>100</v>
      </c>
      <c r="D1135" s="239">
        <f t="shared" si="128"/>
        <v>3.2</v>
      </c>
      <c r="E1135" s="149" t="s">
        <v>993</v>
      </c>
      <c r="F1135" s="150">
        <v>12.4</v>
      </c>
      <c r="G1135" s="150">
        <v>0.5</v>
      </c>
      <c r="H1135" s="150">
        <v>3.5999999999999997E-2</v>
      </c>
      <c r="I1135" s="151">
        <f t="shared" si="129"/>
        <v>2.1599999999999997</v>
      </c>
      <c r="J1135">
        <f t="shared" si="130"/>
        <v>1.4399999999999997</v>
      </c>
      <c r="K1135">
        <f t="shared" si="131"/>
        <v>1.0799999999999998</v>
      </c>
      <c r="L1135">
        <f t="shared" si="132"/>
        <v>1.6199999999999997</v>
      </c>
      <c r="M1135" s="150"/>
      <c r="U1135" s="239"/>
    </row>
    <row r="1136" spans="1:21">
      <c r="A1136" t="s">
        <v>3989</v>
      </c>
      <c r="B1136" s="239">
        <f t="shared" si="126"/>
        <v>150</v>
      </c>
      <c r="C1136" s="239">
        <f t="shared" si="127"/>
        <v>100</v>
      </c>
      <c r="D1136" s="239">
        <f t="shared" si="128"/>
        <v>3.6</v>
      </c>
      <c r="E1136" s="149" t="s">
        <v>994</v>
      </c>
      <c r="F1136" s="150">
        <v>13.5</v>
      </c>
      <c r="G1136" s="150">
        <v>0.5</v>
      </c>
      <c r="H1136" s="150">
        <v>3.5999999999999997E-2</v>
      </c>
      <c r="I1136" s="151">
        <f t="shared" si="129"/>
        <v>2.1599999999999997</v>
      </c>
      <c r="J1136">
        <f t="shared" si="130"/>
        <v>1.4399999999999997</v>
      </c>
      <c r="K1136">
        <f t="shared" si="131"/>
        <v>1.0799999999999998</v>
      </c>
      <c r="L1136">
        <f t="shared" si="132"/>
        <v>1.6199999999999997</v>
      </c>
      <c r="M1136" s="150"/>
      <c r="U1136" s="239"/>
    </row>
    <row r="1137" spans="1:21">
      <c r="A1137" s="239" t="s">
        <v>3989</v>
      </c>
      <c r="B1137" s="239">
        <f t="shared" si="126"/>
        <v>150</v>
      </c>
      <c r="C1137" s="239">
        <f t="shared" si="127"/>
        <v>100</v>
      </c>
      <c r="D1137" s="239">
        <f t="shared" si="128"/>
        <v>4</v>
      </c>
      <c r="E1137" s="149" t="s">
        <v>995</v>
      </c>
      <c r="F1137" s="150">
        <v>14.9</v>
      </c>
      <c r="G1137" s="150">
        <v>0.5</v>
      </c>
      <c r="H1137" s="150">
        <v>0.04</v>
      </c>
      <c r="I1137" s="151">
        <f t="shared" si="129"/>
        <v>2.4</v>
      </c>
      <c r="J1137">
        <f t="shared" si="130"/>
        <v>1.5999999999999999</v>
      </c>
      <c r="K1137">
        <f t="shared" si="131"/>
        <v>1.2</v>
      </c>
      <c r="L1137">
        <f t="shared" si="132"/>
        <v>1.7999999999999998</v>
      </c>
      <c r="M1137" s="150"/>
      <c r="U1137" s="239"/>
    </row>
    <row r="1138" spans="1:21">
      <c r="A1138" s="239" t="s">
        <v>3989</v>
      </c>
      <c r="B1138" s="239">
        <f t="shared" si="126"/>
        <v>150</v>
      </c>
      <c r="C1138" s="239">
        <f t="shared" si="127"/>
        <v>100</v>
      </c>
      <c r="D1138" s="239">
        <f t="shared" si="128"/>
        <v>4.5</v>
      </c>
      <c r="E1138" s="149" t="s">
        <v>996</v>
      </c>
      <c r="F1138" s="150">
        <v>16.600000000000001</v>
      </c>
      <c r="G1138" s="150">
        <v>0.5</v>
      </c>
      <c r="H1138" s="150">
        <v>4.8000000000000001E-2</v>
      </c>
      <c r="I1138" s="151">
        <f t="shared" si="129"/>
        <v>2.88</v>
      </c>
      <c r="J1138">
        <f t="shared" si="130"/>
        <v>1.92</v>
      </c>
      <c r="K1138">
        <f t="shared" si="131"/>
        <v>1.44</v>
      </c>
      <c r="L1138">
        <f t="shared" si="132"/>
        <v>2.16</v>
      </c>
      <c r="M1138" s="150"/>
      <c r="U1138" s="239"/>
    </row>
    <row r="1139" spans="1:21">
      <c r="A1139" s="239" t="s">
        <v>3989</v>
      </c>
      <c r="B1139" s="239">
        <f t="shared" si="126"/>
        <v>150</v>
      </c>
      <c r="C1139" s="239">
        <f t="shared" si="127"/>
        <v>100</v>
      </c>
      <c r="D1139" s="239">
        <f t="shared" si="128"/>
        <v>5</v>
      </c>
      <c r="E1139" s="149" t="s">
        <v>997</v>
      </c>
      <c r="F1139" s="150">
        <v>18.2</v>
      </c>
      <c r="G1139" s="150">
        <v>0.5</v>
      </c>
      <c r="H1139" s="150">
        <v>5.2000000000000005E-2</v>
      </c>
      <c r="I1139" s="151">
        <f t="shared" si="129"/>
        <v>3.12</v>
      </c>
      <c r="J1139">
        <f t="shared" si="130"/>
        <v>2.08</v>
      </c>
      <c r="K1139">
        <f t="shared" si="131"/>
        <v>1.56</v>
      </c>
      <c r="L1139">
        <f t="shared" si="132"/>
        <v>2.34</v>
      </c>
      <c r="M1139" s="150"/>
      <c r="U1139" s="239"/>
    </row>
    <row r="1140" spans="1:21">
      <c r="A1140" s="239" t="s">
        <v>3989</v>
      </c>
      <c r="B1140" s="239">
        <f t="shared" si="126"/>
        <v>150</v>
      </c>
      <c r="C1140" s="239">
        <f t="shared" si="127"/>
        <v>100</v>
      </c>
      <c r="D1140" s="239">
        <f t="shared" si="128"/>
        <v>5.6</v>
      </c>
      <c r="E1140" s="149" t="s">
        <v>998</v>
      </c>
      <c r="F1140" s="150">
        <v>20.399999999999999</v>
      </c>
      <c r="G1140" s="150">
        <v>0.5</v>
      </c>
      <c r="H1140" s="150">
        <v>5.6000000000000008E-2</v>
      </c>
      <c r="I1140" s="151">
        <f t="shared" si="129"/>
        <v>3.3600000000000003</v>
      </c>
      <c r="J1140">
        <f t="shared" si="130"/>
        <v>2.2400000000000002</v>
      </c>
      <c r="K1140">
        <f t="shared" si="131"/>
        <v>1.6800000000000002</v>
      </c>
      <c r="L1140">
        <f t="shared" si="132"/>
        <v>2.5200000000000005</v>
      </c>
      <c r="M1140" s="150"/>
      <c r="U1140" s="239"/>
    </row>
    <row r="1141" spans="1:21">
      <c r="A1141" s="239" t="s">
        <v>3989</v>
      </c>
      <c r="B1141" s="239">
        <f t="shared" si="126"/>
        <v>150</v>
      </c>
      <c r="C1141" s="239">
        <f t="shared" si="127"/>
        <v>100</v>
      </c>
      <c r="D1141" s="239">
        <f t="shared" si="128"/>
        <v>6</v>
      </c>
      <c r="E1141" s="149" t="s">
        <v>999</v>
      </c>
      <c r="F1141" s="150">
        <v>21.4</v>
      </c>
      <c r="G1141" s="150">
        <v>0.5</v>
      </c>
      <c r="H1141" s="150">
        <v>0.06</v>
      </c>
      <c r="I1141" s="151">
        <f t="shared" si="129"/>
        <v>3.5999999999999996</v>
      </c>
      <c r="J1141">
        <f t="shared" si="130"/>
        <v>2.3999999999999995</v>
      </c>
      <c r="K1141">
        <f t="shared" si="131"/>
        <v>1.7999999999999998</v>
      </c>
      <c r="L1141">
        <f t="shared" si="132"/>
        <v>2.6999999999999997</v>
      </c>
      <c r="M1141" s="150"/>
      <c r="U1141" s="239"/>
    </row>
    <row r="1142" spans="1:21">
      <c r="A1142" s="239" t="s">
        <v>3989</v>
      </c>
      <c r="B1142" s="239">
        <f t="shared" si="126"/>
        <v>150</v>
      </c>
      <c r="C1142" s="239">
        <f t="shared" si="127"/>
        <v>100</v>
      </c>
      <c r="D1142" s="239">
        <f t="shared" si="128"/>
        <v>6.3</v>
      </c>
      <c r="E1142" s="149" t="s">
        <v>1000</v>
      </c>
      <c r="F1142" s="150">
        <v>23.3</v>
      </c>
      <c r="G1142" s="150">
        <v>0.5</v>
      </c>
      <c r="H1142" s="150">
        <v>6.4000000000000001E-2</v>
      </c>
      <c r="I1142" s="151">
        <f t="shared" si="129"/>
        <v>3.84</v>
      </c>
      <c r="J1142">
        <f t="shared" si="130"/>
        <v>2.5599999999999996</v>
      </c>
      <c r="K1142">
        <f t="shared" si="131"/>
        <v>1.92</v>
      </c>
      <c r="L1142">
        <f t="shared" si="132"/>
        <v>2.88</v>
      </c>
      <c r="M1142" s="150"/>
      <c r="U1142" s="239"/>
    </row>
    <row r="1143" spans="1:21">
      <c r="A1143" s="239" t="s">
        <v>3989</v>
      </c>
      <c r="B1143" s="239">
        <f t="shared" si="126"/>
        <v>150</v>
      </c>
      <c r="C1143" s="239">
        <f t="shared" si="127"/>
        <v>100</v>
      </c>
      <c r="D1143" s="239">
        <f t="shared" si="128"/>
        <v>7</v>
      </c>
      <c r="E1143" s="149" t="s">
        <v>1001</v>
      </c>
      <c r="F1143" s="150">
        <v>25.9</v>
      </c>
      <c r="G1143" s="150">
        <v>0.5</v>
      </c>
      <c r="H1143" s="150">
        <v>7.1999999999999995E-2</v>
      </c>
      <c r="I1143" s="151">
        <f t="shared" si="129"/>
        <v>4.3199999999999994</v>
      </c>
      <c r="J1143">
        <f t="shared" si="130"/>
        <v>2.8799999999999994</v>
      </c>
      <c r="K1143">
        <f t="shared" si="131"/>
        <v>2.1599999999999997</v>
      </c>
      <c r="L1143">
        <f t="shared" si="132"/>
        <v>3.2399999999999993</v>
      </c>
      <c r="M1143" s="150"/>
      <c r="U1143" s="239"/>
    </row>
    <row r="1144" spans="1:21">
      <c r="A1144" t="s">
        <v>3989</v>
      </c>
      <c r="B1144" s="239">
        <f t="shared" si="126"/>
        <v>150</v>
      </c>
      <c r="C1144" s="239">
        <f t="shared" si="127"/>
        <v>100</v>
      </c>
      <c r="D1144" s="239">
        <f t="shared" si="128"/>
        <v>7.1</v>
      </c>
      <c r="E1144" s="149" t="s">
        <v>1002</v>
      </c>
      <c r="F1144" s="150">
        <v>25.3</v>
      </c>
      <c r="G1144" s="150">
        <v>0.5</v>
      </c>
      <c r="H1144" s="150">
        <v>7.1999999999999995E-2</v>
      </c>
      <c r="I1144" s="151">
        <f t="shared" si="129"/>
        <v>4.3199999999999994</v>
      </c>
      <c r="J1144">
        <f t="shared" si="130"/>
        <v>2.8799999999999994</v>
      </c>
      <c r="K1144">
        <f t="shared" si="131"/>
        <v>2.1599999999999997</v>
      </c>
      <c r="L1144">
        <f t="shared" si="132"/>
        <v>3.2399999999999993</v>
      </c>
      <c r="M1144" s="150"/>
      <c r="U1144" s="239"/>
    </row>
    <row r="1145" spans="1:21">
      <c r="A1145" s="239" t="s">
        <v>3989</v>
      </c>
      <c r="B1145" s="239">
        <f t="shared" si="126"/>
        <v>150</v>
      </c>
      <c r="C1145" s="239">
        <f t="shared" si="127"/>
        <v>100</v>
      </c>
      <c r="D1145" s="239">
        <f t="shared" si="128"/>
        <v>8</v>
      </c>
      <c r="E1145" s="149" t="s">
        <v>1003</v>
      </c>
      <c r="F1145" s="150">
        <v>29.1</v>
      </c>
      <c r="G1145" s="150">
        <v>0.5</v>
      </c>
      <c r="H1145" s="150">
        <v>0.08</v>
      </c>
      <c r="I1145" s="151">
        <f t="shared" si="129"/>
        <v>4.8</v>
      </c>
      <c r="J1145">
        <f t="shared" si="130"/>
        <v>3.1999999999999997</v>
      </c>
      <c r="K1145">
        <f t="shared" si="131"/>
        <v>2.4</v>
      </c>
      <c r="L1145">
        <f t="shared" si="132"/>
        <v>3.5999999999999996</v>
      </c>
      <c r="M1145" s="150"/>
      <c r="U1145" s="239"/>
    </row>
    <row r="1146" spans="1:21">
      <c r="A1146" s="239" t="s">
        <v>3989</v>
      </c>
      <c r="B1146" s="239">
        <f t="shared" si="126"/>
        <v>150</v>
      </c>
      <c r="C1146" s="239">
        <f t="shared" si="127"/>
        <v>100</v>
      </c>
      <c r="D1146" s="239">
        <f t="shared" si="128"/>
        <v>8.8000000000000007</v>
      </c>
      <c r="E1146" s="149" t="s">
        <v>1004</v>
      </c>
      <c r="F1146" s="150">
        <v>30.5</v>
      </c>
      <c r="G1146" s="150">
        <v>0.5</v>
      </c>
      <c r="H1146" s="150">
        <v>8.3999999999999991E-2</v>
      </c>
      <c r="I1146" s="151">
        <f t="shared" si="129"/>
        <v>5.0399999999999991</v>
      </c>
      <c r="J1146">
        <f t="shared" si="130"/>
        <v>3.3599999999999994</v>
      </c>
      <c r="K1146">
        <f t="shared" si="131"/>
        <v>2.5199999999999996</v>
      </c>
      <c r="L1146">
        <f t="shared" si="132"/>
        <v>3.7799999999999994</v>
      </c>
      <c r="M1146" s="150"/>
      <c r="U1146" s="239"/>
    </row>
    <row r="1147" spans="1:21">
      <c r="A1147" t="s">
        <v>3989</v>
      </c>
      <c r="B1147" s="239">
        <f t="shared" si="126"/>
        <v>150</v>
      </c>
      <c r="C1147" s="239">
        <f t="shared" si="127"/>
        <v>100</v>
      </c>
      <c r="D1147" s="239">
        <f t="shared" si="128"/>
        <v>10</v>
      </c>
      <c r="E1147" s="149" t="s">
        <v>989</v>
      </c>
      <c r="F1147" s="150">
        <v>35.700000000000003</v>
      </c>
      <c r="G1147" s="150">
        <v>0.5</v>
      </c>
      <c r="H1147" s="150">
        <v>0.1</v>
      </c>
      <c r="I1147" s="151">
        <f t="shared" si="129"/>
        <v>6</v>
      </c>
      <c r="J1147">
        <f t="shared" si="130"/>
        <v>4</v>
      </c>
      <c r="K1147">
        <f t="shared" si="131"/>
        <v>3</v>
      </c>
      <c r="L1147">
        <f t="shared" si="132"/>
        <v>4.5</v>
      </c>
      <c r="M1147" s="150"/>
      <c r="U1147" s="239"/>
    </row>
    <row r="1148" spans="1:21">
      <c r="A1148" t="s">
        <v>3989</v>
      </c>
      <c r="B1148" s="239">
        <f t="shared" ref="B1148:B1211" si="133">SPLITME($E1148,0,"*","tube")</f>
        <v>150</v>
      </c>
      <c r="C1148" s="239">
        <f t="shared" ref="C1148:C1211" si="134">SPLITME($E1148,1,"*","tube")</f>
        <v>100</v>
      </c>
      <c r="D1148" s="239">
        <f t="shared" ref="D1148:D1211" si="135">SPLITME($E1148,2,"*","tube")</f>
        <v>11</v>
      </c>
      <c r="E1148" s="149" t="s">
        <v>990</v>
      </c>
      <c r="F1148" s="150">
        <v>36.9</v>
      </c>
      <c r="G1148" s="150">
        <v>0.5</v>
      </c>
      <c r="H1148" s="150">
        <v>0.10400000000000001</v>
      </c>
      <c r="I1148" s="151">
        <f t="shared" si="129"/>
        <v>6.24</v>
      </c>
      <c r="J1148">
        <f t="shared" si="130"/>
        <v>4.16</v>
      </c>
      <c r="K1148">
        <f t="shared" si="131"/>
        <v>3.12</v>
      </c>
      <c r="L1148">
        <f t="shared" si="132"/>
        <v>4.68</v>
      </c>
      <c r="M1148" s="150"/>
      <c r="U1148" s="239"/>
    </row>
    <row r="1149" spans="1:21">
      <c r="A1149" s="239" t="s">
        <v>3989</v>
      </c>
      <c r="B1149" s="239">
        <f t="shared" si="133"/>
        <v>150</v>
      </c>
      <c r="C1149" s="239">
        <f t="shared" si="134"/>
        <v>100</v>
      </c>
      <c r="D1149" s="239">
        <f t="shared" si="135"/>
        <v>12</v>
      </c>
      <c r="E1149" s="149" t="s">
        <v>991</v>
      </c>
      <c r="F1149" s="150">
        <v>42.6</v>
      </c>
      <c r="G1149" s="150">
        <v>0.5</v>
      </c>
      <c r="H1149" s="150">
        <v>0.12</v>
      </c>
      <c r="I1149" s="151">
        <f t="shared" si="129"/>
        <v>7.1999999999999993</v>
      </c>
      <c r="J1149">
        <f t="shared" si="130"/>
        <v>4.7999999999999989</v>
      </c>
      <c r="K1149">
        <f t="shared" si="131"/>
        <v>3.5999999999999996</v>
      </c>
      <c r="L1149">
        <f t="shared" si="132"/>
        <v>5.3999999999999995</v>
      </c>
      <c r="M1149" s="150"/>
      <c r="U1149" s="239"/>
    </row>
    <row r="1150" spans="1:21">
      <c r="A1150" s="239" t="s">
        <v>3989</v>
      </c>
      <c r="B1150" s="239">
        <f t="shared" si="133"/>
        <v>150</v>
      </c>
      <c r="C1150" s="239">
        <f t="shared" si="134"/>
        <v>100</v>
      </c>
      <c r="D1150" s="239">
        <f t="shared" si="135"/>
        <v>12.5</v>
      </c>
      <c r="E1150" s="149" t="s">
        <v>992</v>
      </c>
      <c r="F1150" s="150">
        <v>41</v>
      </c>
      <c r="G1150" s="150">
        <v>0.5</v>
      </c>
      <c r="H1150" s="150">
        <v>0.11599999999999999</v>
      </c>
      <c r="I1150" s="151">
        <f t="shared" si="129"/>
        <v>6.9599999999999991</v>
      </c>
      <c r="J1150">
        <f t="shared" si="130"/>
        <v>4.6399999999999988</v>
      </c>
      <c r="K1150">
        <f t="shared" si="131"/>
        <v>3.4799999999999995</v>
      </c>
      <c r="L1150">
        <f t="shared" si="132"/>
        <v>5.2199999999999989</v>
      </c>
      <c r="M1150" s="150"/>
      <c r="U1150" s="239"/>
    </row>
    <row r="1151" spans="1:21">
      <c r="A1151" s="239" t="s">
        <v>3989</v>
      </c>
      <c r="B1151" s="239">
        <f t="shared" si="133"/>
        <v>160</v>
      </c>
      <c r="C1151" s="239">
        <f t="shared" si="134"/>
        <v>80</v>
      </c>
      <c r="D1151" s="239">
        <f t="shared" si="135"/>
        <v>3.2</v>
      </c>
      <c r="E1151" s="149" t="s">
        <v>1044</v>
      </c>
      <c r="F1151" s="150">
        <v>11.9</v>
      </c>
      <c r="G1151" s="150">
        <v>0.48</v>
      </c>
      <c r="H1151" s="150">
        <v>3.2000000000000001E-2</v>
      </c>
      <c r="I1151" s="151">
        <f t="shared" si="129"/>
        <v>1.92</v>
      </c>
      <c r="J1151">
        <f t="shared" si="130"/>
        <v>1.2799999999999998</v>
      </c>
      <c r="K1151">
        <f t="shared" si="131"/>
        <v>0.96</v>
      </c>
      <c r="L1151">
        <f t="shared" si="132"/>
        <v>1.44</v>
      </c>
      <c r="M1151" s="150"/>
      <c r="U1151" s="239"/>
    </row>
    <row r="1152" spans="1:21">
      <c r="A1152" s="239" t="s">
        <v>3989</v>
      </c>
      <c r="B1152" s="239">
        <f t="shared" si="133"/>
        <v>160</v>
      </c>
      <c r="C1152" s="239">
        <f t="shared" si="134"/>
        <v>80</v>
      </c>
      <c r="D1152" s="239">
        <f t="shared" si="135"/>
        <v>3.6</v>
      </c>
      <c r="E1152" s="149" t="s">
        <v>1045</v>
      </c>
      <c r="F1152" s="150">
        <v>12.9</v>
      </c>
      <c r="G1152" s="150">
        <v>0.48</v>
      </c>
      <c r="H1152" s="150">
        <v>3.5999999999999997E-2</v>
      </c>
      <c r="I1152" s="151">
        <f t="shared" si="129"/>
        <v>2.1599999999999997</v>
      </c>
      <c r="J1152">
        <f t="shared" si="130"/>
        <v>1.4399999999999997</v>
      </c>
      <c r="K1152">
        <f t="shared" si="131"/>
        <v>1.0799999999999998</v>
      </c>
      <c r="L1152">
        <f t="shared" si="132"/>
        <v>1.6199999999999997</v>
      </c>
      <c r="M1152" s="150"/>
      <c r="U1152" s="239"/>
    </row>
    <row r="1153" spans="1:21">
      <c r="A1153" t="s">
        <v>3989</v>
      </c>
      <c r="B1153" s="239">
        <f t="shared" si="133"/>
        <v>160</v>
      </c>
      <c r="C1153" s="239">
        <f t="shared" si="134"/>
        <v>80</v>
      </c>
      <c r="D1153" s="239">
        <f t="shared" si="135"/>
        <v>4</v>
      </c>
      <c r="E1153" s="149" t="s">
        <v>1046</v>
      </c>
      <c r="F1153" s="150">
        <v>14.3</v>
      </c>
      <c r="G1153" s="150">
        <v>0.48</v>
      </c>
      <c r="H1153" s="150">
        <v>0.04</v>
      </c>
      <c r="I1153" s="151">
        <f t="shared" ref="I1153:I1216" si="136">H1153*60</f>
        <v>2.4</v>
      </c>
      <c r="J1153">
        <f t="shared" ref="J1153:J1216" si="137">40/60*I1153</f>
        <v>1.5999999999999999</v>
      </c>
      <c r="K1153">
        <f t="shared" ref="K1153:K1216" si="138">(30/60*I1153)</f>
        <v>1.2</v>
      </c>
      <c r="L1153">
        <f t="shared" ref="L1153:L1216" si="139">45/60*I1153</f>
        <v>1.7999999999999998</v>
      </c>
      <c r="M1153" s="150"/>
      <c r="U1153" s="239"/>
    </row>
    <row r="1154" spans="1:21">
      <c r="A1154" s="239" t="s">
        <v>3989</v>
      </c>
      <c r="B1154" s="239">
        <f t="shared" si="133"/>
        <v>160</v>
      </c>
      <c r="C1154" s="239">
        <f t="shared" si="134"/>
        <v>80</v>
      </c>
      <c r="D1154" s="239">
        <f t="shared" si="135"/>
        <v>4.5</v>
      </c>
      <c r="E1154" s="149" t="s">
        <v>1047</v>
      </c>
      <c r="F1154" s="150">
        <v>15.9</v>
      </c>
      <c r="G1154" s="150">
        <v>0.48</v>
      </c>
      <c r="H1154" s="150">
        <v>4.3999999999999997E-2</v>
      </c>
      <c r="I1154" s="151">
        <f t="shared" si="136"/>
        <v>2.6399999999999997</v>
      </c>
      <c r="J1154">
        <f t="shared" si="137"/>
        <v>1.7599999999999998</v>
      </c>
      <c r="K1154">
        <f t="shared" si="138"/>
        <v>1.3199999999999998</v>
      </c>
      <c r="L1154">
        <f t="shared" si="139"/>
        <v>1.9799999999999998</v>
      </c>
      <c r="M1154" s="150"/>
      <c r="U1154" s="239"/>
    </row>
    <row r="1155" spans="1:21">
      <c r="A1155" s="239" t="s">
        <v>3989</v>
      </c>
      <c r="B1155" s="239">
        <f t="shared" si="133"/>
        <v>160</v>
      </c>
      <c r="C1155" s="239">
        <f t="shared" si="134"/>
        <v>80</v>
      </c>
      <c r="D1155" s="239">
        <f t="shared" si="135"/>
        <v>5</v>
      </c>
      <c r="E1155" s="149" t="s">
        <v>1048</v>
      </c>
      <c r="F1155" s="150">
        <v>17.600000000000001</v>
      </c>
      <c r="G1155" s="150">
        <v>0.48</v>
      </c>
      <c r="H1155" s="150">
        <v>4.8000000000000001E-2</v>
      </c>
      <c r="I1155" s="151">
        <f t="shared" si="136"/>
        <v>2.88</v>
      </c>
      <c r="J1155">
        <f t="shared" si="137"/>
        <v>1.92</v>
      </c>
      <c r="K1155">
        <f t="shared" si="138"/>
        <v>1.44</v>
      </c>
      <c r="L1155">
        <f t="shared" si="139"/>
        <v>2.16</v>
      </c>
      <c r="M1155" s="150"/>
      <c r="U1155" s="239"/>
    </row>
    <row r="1156" spans="1:21">
      <c r="A1156" s="239" t="s">
        <v>3989</v>
      </c>
      <c r="B1156" s="239">
        <f t="shared" si="133"/>
        <v>160</v>
      </c>
      <c r="C1156" s="239">
        <f t="shared" si="134"/>
        <v>80</v>
      </c>
      <c r="D1156" s="239">
        <f t="shared" si="135"/>
        <v>5.6</v>
      </c>
      <c r="E1156" s="149" t="s">
        <v>1049</v>
      </c>
      <c r="F1156" s="150">
        <v>19.5</v>
      </c>
      <c r="G1156" s="150">
        <v>0.48</v>
      </c>
      <c r="H1156" s="150">
        <v>5.6000000000000008E-2</v>
      </c>
      <c r="I1156" s="151">
        <f t="shared" si="136"/>
        <v>3.3600000000000003</v>
      </c>
      <c r="J1156">
        <f t="shared" si="137"/>
        <v>2.2400000000000002</v>
      </c>
      <c r="K1156">
        <f t="shared" si="138"/>
        <v>1.6800000000000002</v>
      </c>
      <c r="L1156">
        <f t="shared" si="139"/>
        <v>2.5200000000000005</v>
      </c>
      <c r="M1156" s="150"/>
      <c r="U1156" s="239"/>
    </row>
    <row r="1157" spans="1:21">
      <c r="A1157" t="s">
        <v>3989</v>
      </c>
      <c r="B1157" s="239">
        <f t="shared" si="133"/>
        <v>160</v>
      </c>
      <c r="C1157" s="239">
        <f t="shared" si="134"/>
        <v>80</v>
      </c>
      <c r="D1157" s="239">
        <f t="shared" si="135"/>
        <v>6</v>
      </c>
      <c r="E1157" s="149" t="s">
        <v>1050</v>
      </c>
      <c r="F1157" s="150">
        <v>21.5</v>
      </c>
      <c r="G1157" s="150">
        <v>0.48</v>
      </c>
      <c r="H1157" s="150">
        <v>0.06</v>
      </c>
      <c r="I1157" s="151">
        <f t="shared" si="136"/>
        <v>3.5999999999999996</v>
      </c>
      <c r="J1157">
        <f t="shared" si="137"/>
        <v>2.3999999999999995</v>
      </c>
      <c r="K1157">
        <f t="shared" si="138"/>
        <v>1.7999999999999998</v>
      </c>
      <c r="L1157">
        <f t="shared" si="139"/>
        <v>2.6999999999999997</v>
      </c>
      <c r="M1157" s="150"/>
      <c r="U1157" s="239"/>
    </row>
    <row r="1158" spans="1:21">
      <c r="A1158" t="s">
        <v>3989</v>
      </c>
      <c r="B1158" s="239">
        <f t="shared" si="133"/>
        <v>160</v>
      </c>
      <c r="C1158" s="239">
        <f t="shared" si="134"/>
        <v>80</v>
      </c>
      <c r="D1158" s="239">
        <f t="shared" si="135"/>
        <v>6.3</v>
      </c>
      <c r="E1158" s="149" t="s">
        <v>1051</v>
      </c>
      <c r="F1158" s="150">
        <v>21.7</v>
      </c>
      <c r="G1158" s="150">
        <v>0.48</v>
      </c>
      <c r="H1158" s="150">
        <v>0.06</v>
      </c>
      <c r="I1158" s="151">
        <f t="shared" si="136"/>
        <v>3.5999999999999996</v>
      </c>
      <c r="J1158">
        <f t="shared" si="137"/>
        <v>2.3999999999999995</v>
      </c>
      <c r="K1158">
        <f t="shared" si="138"/>
        <v>1.7999999999999998</v>
      </c>
      <c r="L1158">
        <f t="shared" si="139"/>
        <v>2.6999999999999997</v>
      </c>
      <c r="M1158" s="150"/>
      <c r="U1158" s="239"/>
    </row>
    <row r="1159" spans="1:21">
      <c r="A1159" s="239" t="s">
        <v>3989</v>
      </c>
      <c r="B1159" s="239">
        <f t="shared" si="133"/>
        <v>160</v>
      </c>
      <c r="C1159" s="239">
        <f t="shared" si="134"/>
        <v>80</v>
      </c>
      <c r="D1159" s="239">
        <f t="shared" si="135"/>
        <v>7</v>
      </c>
      <c r="E1159" s="149" t="s">
        <v>1052</v>
      </c>
      <c r="F1159" s="150">
        <v>24.8</v>
      </c>
      <c r="G1159" s="150">
        <v>0.48</v>
      </c>
      <c r="H1159" s="150">
        <v>6.8000000000000005E-2</v>
      </c>
      <c r="I1159" s="151">
        <f t="shared" si="136"/>
        <v>4.08</v>
      </c>
      <c r="J1159">
        <f t="shared" si="137"/>
        <v>2.7199999999999998</v>
      </c>
      <c r="K1159">
        <f t="shared" si="138"/>
        <v>2.04</v>
      </c>
      <c r="L1159">
        <f t="shared" si="139"/>
        <v>3.06</v>
      </c>
      <c r="M1159" s="150"/>
      <c r="U1159" s="239"/>
    </row>
    <row r="1160" spans="1:21">
      <c r="A1160" s="239" t="s">
        <v>3989</v>
      </c>
      <c r="B1160" s="239">
        <f t="shared" si="133"/>
        <v>160</v>
      </c>
      <c r="C1160" s="239">
        <f t="shared" si="134"/>
        <v>80</v>
      </c>
      <c r="D1160" s="239">
        <f t="shared" si="135"/>
        <v>7.1</v>
      </c>
      <c r="E1160" s="149" t="s">
        <v>1053</v>
      </c>
      <c r="F1160" s="150">
        <v>24.2</v>
      </c>
      <c r="G1160" s="150">
        <v>0.48</v>
      </c>
      <c r="H1160" s="150">
        <v>6.8000000000000005E-2</v>
      </c>
      <c r="I1160" s="151">
        <f t="shared" si="136"/>
        <v>4.08</v>
      </c>
      <c r="J1160">
        <f t="shared" si="137"/>
        <v>2.7199999999999998</v>
      </c>
      <c r="K1160">
        <f t="shared" si="138"/>
        <v>2.04</v>
      </c>
      <c r="L1160">
        <f t="shared" si="139"/>
        <v>3.06</v>
      </c>
      <c r="M1160" s="150"/>
      <c r="U1160" s="239"/>
    </row>
    <row r="1161" spans="1:21">
      <c r="A1161" s="239" t="s">
        <v>3989</v>
      </c>
      <c r="B1161" s="239">
        <f t="shared" si="133"/>
        <v>160</v>
      </c>
      <c r="C1161" s="239">
        <f t="shared" si="134"/>
        <v>80</v>
      </c>
      <c r="D1161" s="239">
        <f t="shared" si="135"/>
        <v>8</v>
      </c>
      <c r="E1161" s="149" t="s">
        <v>1054</v>
      </c>
      <c r="F1161" s="150">
        <v>26.8</v>
      </c>
      <c r="G1161" s="150">
        <v>0.48</v>
      </c>
      <c r="H1161" s="150">
        <v>7.5999999999999998E-2</v>
      </c>
      <c r="I1161" s="151">
        <f t="shared" si="136"/>
        <v>4.5599999999999996</v>
      </c>
      <c r="J1161">
        <f t="shared" si="137"/>
        <v>3.0399999999999996</v>
      </c>
      <c r="K1161">
        <f t="shared" si="138"/>
        <v>2.2799999999999998</v>
      </c>
      <c r="L1161">
        <f t="shared" si="139"/>
        <v>3.42</v>
      </c>
      <c r="M1161" s="150"/>
      <c r="U1161" s="239"/>
    </row>
    <row r="1162" spans="1:21">
      <c r="A1162" s="239" t="s">
        <v>3989</v>
      </c>
      <c r="B1162" s="239">
        <f t="shared" si="133"/>
        <v>160</v>
      </c>
      <c r="C1162" s="239">
        <f t="shared" si="134"/>
        <v>80</v>
      </c>
      <c r="D1162" s="239">
        <f t="shared" si="135"/>
        <v>8.8000000000000007</v>
      </c>
      <c r="E1162" s="149" t="s">
        <v>1055</v>
      </c>
      <c r="F1162" s="150">
        <v>29.2</v>
      </c>
      <c r="G1162" s="150">
        <v>0.48</v>
      </c>
      <c r="H1162" s="150">
        <v>0.08</v>
      </c>
      <c r="I1162" s="151">
        <f t="shared" si="136"/>
        <v>4.8</v>
      </c>
      <c r="J1162">
        <f t="shared" si="137"/>
        <v>3.1999999999999997</v>
      </c>
      <c r="K1162">
        <f t="shared" si="138"/>
        <v>2.4</v>
      </c>
      <c r="L1162">
        <f t="shared" si="139"/>
        <v>3.5999999999999996</v>
      </c>
      <c r="M1162" s="150"/>
      <c r="U1162" s="239"/>
    </row>
    <row r="1163" spans="1:21">
      <c r="A1163" s="239" t="s">
        <v>3989</v>
      </c>
      <c r="B1163" s="239">
        <f t="shared" si="133"/>
        <v>160</v>
      </c>
      <c r="C1163" s="239">
        <f t="shared" si="134"/>
        <v>80</v>
      </c>
      <c r="D1163" s="239">
        <f t="shared" si="135"/>
        <v>10</v>
      </c>
      <c r="E1163" s="149" t="s">
        <v>1040</v>
      </c>
      <c r="F1163" s="150">
        <v>32.5</v>
      </c>
      <c r="G1163" s="150">
        <v>0.48</v>
      </c>
      <c r="H1163" s="150">
        <v>9.1999999999999998E-2</v>
      </c>
      <c r="I1163" s="151">
        <f t="shared" si="136"/>
        <v>5.52</v>
      </c>
      <c r="J1163">
        <f t="shared" si="137"/>
        <v>3.6799999999999997</v>
      </c>
      <c r="K1163">
        <f t="shared" si="138"/>
        <v>2.76</v>
      </c>
      <c r="L1163">
        <f t="shared" si="139"/>
        <v>4.1399999999999997</v>
      </c>
      <c r="M1163" s="150"/>
      <c r="U1163" s="239"/>
    </row>
    <row r="1164" spans="1:21">
      <c r="A1164" s="239" t="s">
        <v>3989</v>
      </c>
      <c r="B1164" s="239">
        <f t="shared" si="133"/>
        <v>160</v>
      </c>
      <c r="C1164" s="239">
        <f t="shared" si="134"/>
        <v>80</v>
      </c>
      <c r="D1164" s="239">
        <f t="shared" si="135"/>
        <v>11</v>
      </c>
      <c r="E1164" s="149" t="s">
        <v>1041</v>
      </c>
      <c r="F1164" s="150">
        <v>35.200000000000003</v>
      </c>
      <c r="G1164" s="150">
        <v>0.48</v>
      </c>
      <c r="H1164" s="150">
        <v>0.1</v>
      </c>
      <c r="I1164" s="151">
        <f t="shared" si="136"/>
        <v>6</v>
      </c>
      <c r="J1164">
        <f t="shared" si="137"/>
        <v>4</v>
      </c>
      <c r="K1164">
        <f t="shared" si="138"/>
        <v>3</v>
      </c>
      <c r="L1164">
        <f t="shared" si="139"/>
        <v>4.5</v>
      </c>
      <c r="M1164" s="150"/>
      <c r="U1164" s="239"/>
    </row>
    <row r="1165" spans="1:21">
      <c r="A1165" s="239" t="s">
        <v>3989</v>
      </c>
      <c r="B1165" s="239">
        <f t="shared" si="133"/>
        <v>160</v>
      </c>
      <c r="C1165" s="239">
        <f t="shared" si="134"/>
        <v>80</v>
      </c>
      <c r="D1165" s="239">
        <f t="shared" si="135"/>
        <v>12</v>
      </c>
      <c r="E1165" s="149" t="s">
        <v>1042</v>
      </c>
      <c r="F1165" s="150">
        <v>40.700000000000003</v>
      </c>
      <c r="G1165" s="150">
        <v>0.48</v>
      </c>
      <c r="H1165" s="150">
        <v>0.11200000000000002</v>
      </c>
      <c r="I1165" s="151">
        <f t="shared" si="136"/>
        <v>6.7200000000000006</v>
      </c>
      <c r="J1165">
        <f t="shared" si="137"/>
        <v>4.4800000000000004</v>
      </c>
      <c r="K1165">
        <f t="shared" si="138"/>
        <v>3.3600000000000003</v>
      </c>
      <c r="L1165">
        <f t="shared" si="139"/>
        <v>5.0400000000000009</v>
      </c>
      <c r="M1165" s="150"/>
      <c r="U1165" s="239"/>
    </row>
    <row r="1166" spans="1:21">
      <c r="A1166" s="239" t="s">
        <v>3989</v>
      </c>
      <c r="B1166" s="239">
        <f t="shared" si="133"/>
        <v>160</v>
      </c>
      <c r="C1166" s="239">
        <f t="shared" si="134"/>
        <v>80</v>
      </c>
      <c r="D1166" s="239">
        <f t="shared" si="135"/>
        <v>12.5</v>
      </c>
      <c r="E1166" s="149" t="s">
        <v>1043</v>
      </c>
      <c r="F1166" s="150">
        <v>39</v>
      </c>
      <c r="G1166" s="150">
        <v>0.48</v>
      </c>
      <c r="H1166" s="150">
        <v>0.10800000000000001</v>
      </c>
      <c r="I1166" s="151">
        <f t="shared" si="136"/>
        <v>6.48</v>
      </c>
      <c r="J1166">
        <f t="shared" si="137"/>
        <v>4.32</v>
      </c>
      <c r="K1166">
        <f t="shared" si="138"/>
        <v>3.24</v>
      </c>
      <c r="L1166">
        <f t="shared" si="139"/>
        <v>4.8600000000000003</v>
      </c>
      <c r="M1166" s="150"/>
      <c r="U1166" s="239"/>
    </row>
    <row r="1167" spans="1:21">
      <c r="A1167" s="239" t="s">
        <v>3989</v>
      </c>
      <c r="B1167" s="239">
        <f t="shared" si="133"/>
        <v>160</v>
      </c>
      <c r="C1167" s="239">
        <f t="shared" si="134"/>
        <v>90</v>
      </c>
      <c r="D1167" s="239">
        <f t="shared" si="135"/>
        <v>3.2</v>
      </c>
      <c r="E1167" s="149" t="s">
        <v>1060</v>
      </c>
      <c r="F1167" s="150">
        <v>12.4</v>
      </c>
      <c r="G1167" s="150">
        <v>0.5</v>
      </c>
      <c r="H1167" s="150">
        <v>3.5999999999999997E-2</v>
      </c>
      <c r="I1167" s="151">
        <f t="shared" si="136"/>
        <v>2.1599999999999997</v>
      </c>
      <c r="J1167">
        <f t="shared" si="137"/>
        <v>1.4399999999999997</v>
      </c>
      <c r="K1167">
        <f t="shared" si="138"/>
        <v>1.0799999999999998</v>
      </c>
      <c r="L1167">
        <f t="shared" si="139"/>
        <v>1.6199999999999997</v>
      </c>
      <c r="M1167" s="150"/>
      <c r="U1167" s="239"/>
    </row>
    <row r="1168" spans="1:21">
      <c r="A1168" s="239" t="s">
        <v>3989</v>
      </c>
      <c r="B1168" s="239">
        <f t="shared" si="133"/>
        <v>160</v>
      </c>
      <c r="C1168" s="239">
        <f t="shared" si="134"/>
        <v>90</v>
      </c>
      <c r="D1168" s="239">
        <f t="shared" si="135"/>
        <v>3.6</v>
      </c>
      <c r="E1168" s="149" t="s">
        <v>1061</v>
      </c>
      <c r="F1168" s="150">
        <v>13.5</v>
      </c>
      <c r="G1168" s="150">
        <v>0.5</v>
      </c>
      <c r="H1168" s="150">
        <v>3.5999999999999997E-2</v>
      </c>
      <c r="I1168" s="151">
        <f t="shared" si="136"/>
        <v>2.1599999999999997</v>
      </c>
      <c r="J1168">
        <f t="shared" si="137"/>
        <v>1.4399999999999997</v>
      </c>
      <c r="K1168">
        <f t="shared" si="138"/>
        <v>1.0799999999999998</v>
      </c>
      <c r="L1168">
        <f t="shared" si="139"/>
        <v>1.6199999999999997</v>
      </c>
      <c r="M1168" s="150"/>
      <c r="U1168" s="239"/>
    </row>
    <row r="1169" spans="1:21">
      <c r="A1169" s="239" t="s">
        <v>3989</v>
      </c>
      <c r="B1169" s="239">
        <f t="shared" si="133"/>
        <v>160</v>
      </c>
      <c r="C1169" s="239">
        <f t="shared" si="134"/>
        <v>90</v>
      </c>
      <c r="D1169" s="239">
        <f t="shared" si="135"/>
        <v>4</v>
      </c>
      <c r="E1169" s="149" t="s">
        <v>1062</v>
      </c>
      <c r="F1169" s="150">
        <v>14.9</v>
      </c>
      <c r="G1169" s="150">
        <v>0.5</v>
      </c>
      <c r="H1169" s="150">
        <v>0.04</v>
      </c>
      <c r="I1169" s="151">
        <f t="shared" si="136"/>
        <v>2.4</v>
      </c>
      <c r="J1169">
        <f t="shared" si="137"/>
        <v>1.5999999999999999</v>
      </c>
      <c r="K1169">
        <f t="shared" si="138"/>
        <v>1.2</v>
      </c>
      <c r="L1169">
        <f t="shared" si="139"/>
        <v>1.7999999999999998</v>
      </c>
      <c r="M1169" s="150"/>
      <c r="U1169" s="239"/>
    </row>
    <row r="1170" spans="1:21">
      <c r="A1170" s="239" t="s">
        <v>3989</v>
      </c>
      <c r="B1170" s="239">
        <f t="shared" si="133"/>
        <v>160</v>
      </c>
      <c r="C1170" s="239">
        <f t="shared" si="134"/>
        <v>90</v>
      </c>
      <c r="D1170" s="239">
        <f t="shared" si="135"/>
        <v>4.5</v>
      </c>
      <c r="E1170" s="149" t="s">
        <v>1063</v>
      </c>
      <c r="F1170" s="150">
        <v>16.600000000000001</v>
      </c>
      <c r="G1170" s="150">
        <v>0.5</v>
      </c>
      <c r="H1170" s="150">
        <v>4.8000000000000001E-2</v>
      </c>
      <c r="I1170" s="151">
        <f t="shared" si="136"/>
        <v>2.88</v>
      </c>
      <c r="J1170">
        <f t="shared" si="137"/>
        <v>1.92</v>
      </c>
      <c r="K1170">
        <f t="shared" si="138"/>
        <v>1.44</v>
      </c>
      <c r="L1170">
        <f t="shared" si="139"/>
        <v>2.16</v>
      </c>
      <c r="M1170" s="150"/>
      <c r="U1170" s="239"/>
    </row>
    <row r="1171" spans="1:21">
      <c r="A1171" s="239" t="s">
        <v>3989</v>
      </c>
      <c r="B1171" s="239">
        <f t="shared" si="133"/>
        <v>160</v>
      </c>
      <c r="C1171" s="239">
        <f t="shared" si="134"/>
        <v>90</v>
      </c>
      <c r="D1171" s="239">
        <f t="shared" si="135"/>
        <v>5</v>
      </c>
      <c r="E1171" s="149" t="s">
        <v>1064</v>
      </c>
      <c r="F1171" s="150">
        <v>18.3</v>
      </c>
      <c r="G1171" s="150">
        <v>0.5</v>
      </c>
      <c r="H1171" s="150">
        <v>5.2000000000000005E-2</v>
      </c>
      <c r="I1171" s="151">
        <f t="shared" si="136"/>
        <v>3.12</v>
      </c>
      <c r="J1171">
        <f t="shared" si="137"/>
        <v>2.08</v>
      </c>
      <c r="K1171">
        <f t="shared" si="138"/>
        <v>1.56</v>
      </c>
      <c r="L1171">
        <f t="shared" si="139"/>
        <v>2.34</v>
      </c>
      <c r="M1171" s="150"/>
      <c r="U1171" s="239"/>
    </row>
    <row r="1172" spans="1:21">
      <c r="A1172" s="239" t="s">
        <v>3989</v>
      </c>
      <c r="B1172" s="239">
        <f t="shared" si="133"/>
        <v>160</v>
      </c>
      <c r="C1172" s="239">
        <f t="shared" si="134"/>
        <v>90</v>
      </c>
      <c r="D1172" s="239">
        <f t="shared" si="135"/>
        <v>5.6</v>
      </c>
      <c r="E1172" s="149" t="s">
        <v>1065</v>
      </c>
      <c r="F1172" s="150">
        <v>20.399999999999999</v>
      </c>
      <c r="G1172" s="150">
        <v>0.5</v>
      </c>
      <c r="H1172" s="150">
        <v>5.6000000000000008E-2</v>
      </c>
      <c r="I1172" s="151">
        <f t="shared" si="136"/>
        <v>3.3600000000000003</v>
      </c>
      <c r="J1172">
        <f t="shared" si="137"/>
        <v>2.2400000000000002</v>
      </c>
      <c r="K1172">
        <f t="shared" si="138"/>
        <v>1.6800000000000002</v>
      </c>
      <c r="L1172">
        <f t="shared" si="139"/>
        <v>2.5200000000000005</v>
      </c>
      <c r="M1172" s="150"/>
      <c r="U1172" s="239"/>
    </row>
    <row r="1173" spans="1:21">
      <c r="A1173" s="239" t="s">
        <v>3989</v>
      </c>
      <c r="B1173" s="239">
        <f t="shared" si="133"/>
        <v>160</v>
      </c>
      <c r="C1173" s="239">
        <f t="shared" si="134"/>
        <v>90</v>
      </c>
      <c r="D1173" s="239">
        <f t="shared" si="135"/>
        <v>6</v>
      </c>
      <c r="E1173" s="149" t="s">
        <v>1066</v>
      </c>
      <c r="F1173" s="150">
        <v>21.4</v>
      </c>
      <c r="G1173" s="150">
        <v>0.5</v>
      </c>
      <c r="H1173" s="150">
        <v>0.06</v>
      </c>
      <c r="I1173" s="151">
        <f t="shared" si="136"/>
        <v>3.5999999999999996</v>
      </c>
      <c r="J1173">
        <f t="shared" si="137"/>
        <v>2.3999999999999995</v>
      </c>
      <c r="K1173">
        <f t="shared" si="138"/>
        <v>1.7999999999999998</v>
      </c>
      <c r="L1173">
        <f t="shared" si="139"/>
        <v>2.6999999999999997</v>
      </c>
      <c r="M1173" s="150"/>
      <c r="U1173" s="239"/>
    </row>
    <row r="1174" spans="1:21">
      <c r="A1174" s="239" t="s">
        <v>3989</v>
      </c>
      <c r="B1174" s="239">
        <f t="shared" si="133"/>
        <v>160</v>
      </c>
      <c r="C1174" s="239">
        <f t="shared" si="134"/>
        <v>90</v>
      </c>
      <c r="D1174" s="239">
        <f t="shared" si="135"/>
        <v>6.3</v>
      </c>
      <c r="E1174" s="149" t="s">
        <v>1067</v>
      </c>
      <c r="F1174" s="150">
        <v>22.7</v>
      </c>
      <c r="G1174" s="150">
        <v>0.5</v>
      </c>
      <c r="H1174" s="150">
        <v>6.4000000000000001E-2</v>
      </c>
      <c r="I1174" s="151">
        <f t="shared" si="136"/>
        <v>3.84</v>
      </c>
      <c r="J1174">
        <f t="shared" si="137"/>
        <v>2.5599999999999996</v>
      </c>
      <c r="K1174">
        <f t="shared" si="138"/>
        <v>1.92</v>
      </c>
      <c r="L1174">
        <f t="shared" si="139"/>
        <v>2.88</v>
      </c>
      <c r="M1174" s="150"/>
      <c r="U1174" s="239"/>
    </row>
    <row r="1175" spans="1:21">
      <c r="A1175" s="239" t="s">
        <v>3989</v>
      </c>
      <c r="B1175" s="239">
        <f t="shared" si="133"/>
        <v>160</v>
      </c>
      <c r="C1175" s="239">
        <f t="shared" si="134"/>
        <v>90</v>
      </c>
      <c r="D1175" s="239">
        <f t="shared" si="135"/>
        <v>7</v>
      </c>
      <c r="E1175" s="149" t="s">
        <v>1068</v>
      </c>
      <c r="F1175" s="150">
        <v>24.6</v>
      </c>
      <c r="G1175" s="150">
        <v>0.5</v>
      </c>
      <c r="H1175" s="150">
        <v>6.8000000000000005E-2</v>
      </c>
      <c r="I1175" s="151">
        <f t="shared" si="136"/>
        <v>4.08</v>
      </c>
      <c r="J1175">
        <f t="shared" si="137"/>
        <v>2.7199999999999998</v>
      </c>
      <c r="K1175">
        <f t="shared" si="138"/>
        <v>2.04</v>
      </c>
      <c r="L1175">
        <f t="shared" si="139"/>
        <v>3.06</v>
      </c>
      <c r="M1175" s="150"/>
      <c r="U1175" s="239"/>
    </row>
    <row r="1176" spans="1:21">
      <c r="A1176" s="239" t="s">
        <v>3989</v>
      </c>
      <c r="B1176" s="239">
        <f t="shared" si="133"/>
        <v>160</v>
      </c>
      <c r="C1176" s="239">
        <f t="shared" si="134"/>
        <v>90</v>
      </c>
      <c r="D1176" s="239">
        <f t="shared" si="135"/>
        <v>7.1</v>
      </c>
      <c r="E1176" s="149" t="s">
        <v>1069</v>
      </c>
      <c r="F1176" s="150">
        <v>25.3</v>
      </c>
      <c r="G1176" s="150">
        <v>0.5</v>
      </c>
      <c r="H1176" s="150">
        <v>7.1999999999999995E-2</v>
      </c>
      <c r="I1176" s="151">
        <f t="shared" si="136"/>
        <v>4.3199999999999994</v>
      </c>
      <c r="J1176">
        <f t="shared" si="137"/>
        <v>2.8799999999999994</v>
      </c>
      <c r="K1176">
        <f t="shared" si="138"/>
        <v>2.1599999999999997</v>
      </c>
      <c r="L1176">
        <f t="shared" si="139"/>
        <v>3.2399999999999993</v>
      </c>
      <c r="M1176" s="150"/>
      <c r="U1176" s="239"/>
    </row>
    <row r="1177" spans="1:21">
      <c r="A1177" s="239" t="s">
        <v>3989</v>
      </c>
      <c r="B1177" s="239">
        <f t="shared" si="133"/>
        <v>160</v>
      </c>
      <c r="C1177" s="239">
        <f t="shared" si="134"/>
        <v>90</v>
      </c>
      <c r="D1177" s="239">
        <f t="shared" si="135"/>
        <v>8</v>
      </c>
      <c r="E1177" s="149" t="s">
        <v>1070</v>
      </c>
      <c r="F1177" s="150">
        <v>28.1</v>
      </c>
      <c r="G1177" s="150">
        <v>0.5</v>
      </c>
      <c r="H1177" s="150">
        <v>0.08</v>
      </c>
      <c r="I1177" s="151">
        <f t="shared" si="136"/>
        <v>4.8</v>
      </c>
      <c r="J1177">
        <f t="shared" si="137"/>
        <v>3.1999999999999997</v>
      </c>
      <c r="K1177">
        <f t="shared" si="138"/>
        <v>2.4</v>
      </c>
      <c r="L1177">
        <f t="shared" si="139"/>
        <v>3.5999999999999996</v>
      </c>
      <c r="M1177" s="150"/>
      <c r="U1177" s="239"/>
    </row>
    <row r="1178" spans="1:21">
      <c r="A1178" s="239" t="s">
        <v>3989</v>
      </c>
      <c r="B1178" s="239">
        <f t="shared" si="133"/>
        <v>160</v>
      </c>
      <c r="C1178" s="239">
        <f t="shared" si="134"/>
        <v>90</v>
      </c>
      <c r="D1178" s="239">
        <f t="shared" si="135"/>
        <v>8.8000000000000007</v>
      </c>
      <c r="E1178" s="149" t="s">
        <v>1071</v>
      </c>
      <c r="F1178" s="150">
        <v>30.5</v>
      </c>
      <c r="G1178" s="150">
        <v>0.5</v>
      </c>
      <c r="H1178" s="150">
        <v>8.3999999999999991E-2</v>
      </c>
      <c r="I1178" s="151">
        <f t="shared" si="136"/>
        <v>5.0399999999999991</v>
      </c>
      <c r="J1178">
        <f t="shared" si="137"/>
        <v>3.3599999999999994</v>
      </c>
      <c r="K1178">
        <f t="shared" si="138"/>
        <v>2.5199999999999996</v>
      </c>
      <c r="L1178">
        <f t="shared" si="139"/>
        <v>3.7799999999999994</v>
      </c>
      <c r="M1178" s="150"/>
      <c r="U1178" s="239"/>
    </row>
    <row r="1179" spans="1:21">
      <c r="A1179" s="239" t="s">
        <v>3989</v>
      </c>
      <c r="B1179" s="239">
        <f t="shared" si="133"/>
        <v>160</v>
      </c>
      <c r="C1179" s="239">
        <f t="shared" si="134"/>
        <v>90</v>
      </c>
      <c r="D1179" s="239">
        <f t="shared" si="135"/>
        <v>10</v>
      </c>
      <c r="E1179" s="149" t="s">
        <v>1056</v>
      </c>
      <c r="F1179" s="150">
        <v>34.1</v>
      </c>
      <c r="G1179" s="150">
        <v>0.5</v>
      </c>
      <c r="H1179" s="150">
        <v>9.6000000000000002E-2</v>
      </c>
      <c r="I1179" s="151">
        <f t="shared" si="136"/>
        <v>5.76</v>
      </c>
      <c r="J1179">
        <f t="shared" si="137"/>
        <v>3.84</v>
      </c>
      <c r="K1179">
        <f t="shared" si="138"/>
        <v>2.88</v>
      </c>
      <c r="L1179">
        <f t="shared" si="139"/>
        <v>4.32</v>
      </c>
      <c r="M1179" s="150"/>
      <c r="U1179" s="239"/>
    </row>
    <row r="1180" spans="1:21">
      <c r="A1180" s="239" t="s">
        <v>3989</v>
      </c>
      <c r="B1180" s="239">
        <f t="shared" si="133"/>
        <v>160</v>
      </c>
      <c r="C1180" s="239">
        <f t="shared" si="134"/>
        <v>90</v>
      </c>
      <c r="D1180" s="239">
        <f t="shared" si="135"/>
        <v>11</v>
      </c>
      <c r="E1180" s="149" t="s">
        <v>1057</v>
      </c>
      <c r="F1180" s="150">
        <v>36.9</v>
      </c>
      <c r="G1180" s="150">
        <v>0.5</v>
      </c>
      <c r="H1180" s="150">
        <v>0.10400000000000001</v>
      </c>
      <c r="I1180" s="151">
        <f t="shared" si="136"/>
        <v>6.24</v>
      </c>
      <c r="J1180">
        <f t="shared" si="137"/>
        <v>4.16</v>
      </c>
      <c r="K1180">
        <f t="shared" si="138"/>
        <v>3.12</v>
      </c>
      <c r="L1180">
        <f t="shared" si="139"/>
        <v>4.68</v>
      </c>
      <c r="M1180" s="150"/>
      <c r="U1180" s="239"/>
    </row>
    <row r="1181" spans="1:21">
      <c r="A1181" s="239" t="s">
        <v>3989</v>
      </c>
      <c r="B1181" s="239">
        <f t="shared" si="133"/>
        <v>160</v>
      </c>
      <c r="C1181" s="239">
        <f t="shared" si="134"/>
        <v>90</v>
      </c>
      <c r="D1181" s="239">
        <f t="shared" si="135"/>
        <v>12</v>
      </c>
      <c r="E1181" s="149" t="s">
        <v>1058</v>
      </c>
      <c r="F1181" s="150">
        <v>42.6</v>
      </c>
      <c r="G1181" s="150">
        <v>0.5</v>
      </c>
      <c r="H1181" s="150">
        <v>0.12</v>
      </c>
      <c r="I1181" s="151">
        <f t="shared" si="136"/>
        <v>7.1999999999999993</v>
      </c>
      <c r="J1181">
        <f t="shared" si="137"/>
        <v>4.7999999999999989</v>
      </c>
      <c r="K1181">
        <f t="shared" si="138"/>
        <v>3.5999999999999996</v>
      </c>
      <c r="L1181">
        <f t="shared" si="139"/>
        <v>5.3999999999999995</v>
      </c>
      <c r="M1181" s="150"/>
      <c r="U1181" s="239"/>
    </row>
    <row r="1182" spans="1:21">
      <c r="A1182" t="s">
        <v>3989</v>
      </c>
      <c r="B1182" s="239">
        <f t="shared" si="133"/>
        <v>160</v>
      </c>
      <c r="C1182" s="239">
        <f t="shared" si="134"/>
        <v>90</v>
      </c>
      <c r="D1182" s="239">
        <f t="shared" si="135"/>
        <v>12.5</v>
      </c>
      <c r="E1182" s="149" t="s">
        <v>1059</v>
      </c>
      <c r="F1182" s="150">
        <v>41.9</v>
      </c>
      <c r="G1182" s="150">
        <v>0.5</v>
      </c>
      <c r="H1182" s="150">
        <v>0.11599999999999999</v>
      </c>
      <c r="I1182" s="151">
        <f t="shared" si="136"/>
        <v>6.9599999999999991</v>
      </c>
      <c r="J1182">
        <f t="shared" si="137"/>
        <v>4.6399999999999988</v>
      </c>
      <c r="K1182">
        <f t="shared" si="138"/>
        <v>3.4799999999999995</v>
      </c>
      <c r="L1182">
        <f t="shared" si="139"/>
        <v>5.2199999999999989</v>
      </c>
      <c r="M1182" s="150"/>
      <c r="U1182" s="239"/>
    </row>
    <row r="1183" spans="1:21">
      <c r="A1183" s="239" t="s">
        <v>3989</v>
      </c>
      <c r="B1183" s="239">
        <f t="shared" si="133"/>
        <v>180</v>
      </c>
      <c r="C1183" s="239">
        <f t="shared" si="134"/>
        <v>80</v>
      </c>
      <c r="D1183" s="239">
        <f t="shared" si="135"/>
        <v>4.5</v>
      </c>
      <c r="E1183" s="149" t="s">
        <v>1100</v>
      </c>
      <c r="F1183" s="150">
        <v>17.100000000000001</v>
      </c>
      <c r="G1183" s="150">
        <v>0.52</v>
      </c>
      <c r="H1183" s="150">
        <v>4.8000000000000001E-2</v>
      </c>
      <c r="I1183" s="151">
        <f t="shared" si="136"/>
        <v>2.88</v>
      </c>
      <c r="J1183">
        <f t="shared" si="137"/>
        <v>1.92</v>
      </c>
      <c r="K1183">
        <f t="shared" si="138"/>
        <v>1.44</v>
      </c>
      <c r="L1183">
        <f t="shared" si="139"/>
        <v>2.16</v>
      </c>
      <c r="M1183" s="150"/>
      <c r="U1183" s="239"/>
    </row>
    <row r="1184" spans="1:21">
      <c r="A1184" s="239" t="s">
        <v>3989</v>
      </c>
      <c r="B1184" s="239">
        <f t="shared" si="133"/>
        <v>180</v>
      </c>
      <c r="C1184" s="239">
        <f t="shared" si="134"/>
        <v>100</v>
      </c>
      <c r="D1184" s="239">
        <f t="shared" si="135"/>
        <v>5</v>
      </c>
      <c r="E1184" s="149" t="s">
        <v>1080</v>
      </c>
      <c r="F1184" s="150">
        <v>20.7</v>
      </c>
      <c r="G1184" s="150">
        <v>0.56000000000000005</v>
      </c>
      <c r="H1184" s="150">
        <v>5.6000000000000008E-2</v>
      </c>
      <c r="I1184" s="151">
        <f t="shared" si="136"/>
        <v>3.3600000000000003</v>
      </c>
      <c r="J1184">
        <f t="shared" si="137"/>
        <v>2.2400000000000002</v>
      </c>
      <c r="K1184">
        <f t="shared" si="138"/>
        <v>1.6800000000000002</v>
      </c>
      <c r="L1184">
        <f t="shared" si="139"/>
        <v>2.5200000000000005</v>
      </c>
      <c r="M1184" s="150"/>
      <c r="U1184" s="239"/>
    </row>
    <row r="1185" spans="1:21">
      <c r="A1185" s="239" t="s">
        <v>3989</v>
      </c>
      <c r="B1185" s="239">
        <f t="shared" si="133"/>
        <v>180</v>
      </c>
      <c r="C1185" s="239">
        <f t="shared" si="134"/>
        <v>100</v>
      </c>
      <c r="D1185" s="239">
        <f t="shared" si="135"/>
        <v>5.6</v>
      </c>
      <c r="E1185" s="149" t="s">
        <v>1081</v>
      </c>
      <c r="F1185" s="150">
        <v>23</v>
      </c>
      <c r="G1185" s="150">
        <v>0.56000000000000005</v>
      </c>
      <c r="H1185" s="150">
        <v>6.4000000000000001E-2</v>
      </c>
      <c r="I1185" s="151">
        <f t="shared" si="136"/>
        <v>3.84</v>
      </c>
      <c r="J1185">
        <f t="shared" si="137"/>
        <v>2.5599999999999996</v>
      </c>
      <c r="K1185">
        <f t="shared" si="138"/>
        <v>1.92</v>
      </c>
      <c r="L1185">
        <f t="shared" si="139"/>
        <v>2.88</v>
      </c>
      <c r="M1185" s="150"/>
      <c r="U1185" s="239"/>
    </row>
    <row r="1186" spans="1:21">
      <c r="A1186" s="239" t="s">
        <v>3989</v>
      </c>
      <c r="B1186" s="239">
        <f t="shared" si="133"/>
        <v>180</v>
      </c>
      <c r="C1186" s="239">
        <f t="shared" si="134"/>
        <v>100</v>
      </c>
      <c r="D1186" s="239">
        <f t="shared" si="135"/>
        <v>6</v>
      </c>
      <c r="E1186" s="149" t="s">
        <v>1082</v>
      </c>
      <c r="F1186" s="150">
        <v>24.28</v>
      </c>
      <c r="G1186" s="150">
        <v>0.56000000000000005</v>
      </c>
      <c r="H1186" s="150">
        <v>6.8000000000000005E-2</v>
      </c>
      <c r="I1186" s="151">
        <f t="shared" si="136"/>
        <v>4.08</v>
      </c>
      <c r="J1186">
        <f t="shared" si="137"/>
        <v>2.7199999999999998</v>
      </c>
      <c r="K1186">
        <f t="shared" si="138"/>
        <v>2.04</v>
      </c>
      <c r="L1186">
        <f t="shared" si="139"/>
        <v>3.06</v>
      </c>
      <c r="M1186" s="150"/>
      <c r="U1186" s="239"/>
    </row>
    <row r="1187" spans="1:21">
      <c r="A1187" s="239" t="s">
        <v>3989</v>
      </c>
      <c r="B1187" s="239">
        <f t="shared" si="133"/>
        <v>180</v>
      </c>
      <c r="C1187" s="239">
        <f t="shared" si="134"/>
        <v>100</v>
      </c>
      <c r="D1187" s="239">
        <f t="shared" si="135"/>
        <v>6.3</v>
      </c>
      <c r="E1187" s="149" t="s">
        <v>1083</v>
      </c>
      <c r="F1187" s="150">
        <v>25.6</v>
      </c>
      <c r="G1187" s="150">
        <v>0.56000000000000005</v>
      </c>
      <c r="H1187" s="150">
        <v>7.1999999999999995E-2</v>
      </c>
      <c r="I1187" s="151">
        <f t="shared" si="136"/>
        <v>4.3199999999999994</v>
      </c>
      <c r="J1187">
        <f t="shared" si="137"/>
        <v>2.8799999999999994</v>
      </c>
      <c r="K1187">
        <f t="shared" si="138"/>
        <v>2.1599999999999997</v>
      </c>
      <c r="L1187">
        <f t="shared" si="139"/>
        <v>3.2399999999999993</v>
      </c>
      <c r="M1187" s="150"/>
      <c r="U1187" s="239"/>
    </row>
    <row r="1188" spans="1:21">
      <c r="A1188" s="239" t="s">
        <v>3989</v>
      </c>
      <c r="B1188" s="239">
        <f t="shared" si="133"/>
        <v>180</v>
      </c>
      <c r="C1188" s="239">
        <f t="shared" si="134"/>
        <v>100</v>
      </c>
      <c r="D1188" s="239">
        <f t="shared" si="135"/>
        <v>7</v>
      </c>
      <c r="E1188" s="149" t="s">
        <v>1084</v>
      </c>
      <c r="F1188" s="150">
        <v>29.2</v>
      </c>
      <c r="G1188" s="150">
        <v>0.56000000000000005</v>
      </c>
      <c r="H1188" s="150">
        <v>0.08</v>
      </c>
      <c r="I1188" s="151">
        <f t="shared" si="136"/>
        <v>4.8</v>
      </c>
      <c r="J1188">
        <f t="shared" si="137"/>
        <v>3.1999999999999997</v>
      </c>
      <c r="K1188">
        <f t="shared" si="138"/>
        <v>2.4</v>
      </c>
      <c r="L1188">
        <f t="shared" si="139"/>
        <v>3.5999999999999996</v>
      </c>
      <c r="M1188" s="150"/>
      <c r="U1188" s="239"/>
    </row>
    <row r="1189" spans="1:21">
      <c r="A1189" s="239" t="s">
        <v>3989</v>
      </c>
      <c r="B1189" s="239">
        <f t="shared" si="133"/>
        <v>180</v>
      </c>
      <c r="C1189" s="239">
        <f t="shared" si="134"/>
        <v>100</v>
      </c>
      <c r="D1189" s="239">
        <f t="shared" si="135"/>
        <v>7.1</v>
      </c>
      <c r="E1189" s="149" t="s">
        <v>1085</v>
      </c>
      <c r="F1189" s="150">
        <v>28.6</v>
      </c>
      <c r="G1189" s="150">
        <v>0.56000000000000005</v>
      </c>
      <c r="H1189" s="150">
        <v>0.08</v>
      </c>
      <c r="I1189" s="151">
        <f t="shared" si="136"/>
        <v>4.8</v>
      </c>
      <c r="J1189">
        <f t="shared" si="137"/>
        <v>3.1999999999999997</v>
      </c>
      <c r="K1189">
        <f t="shared" si="138"/>
        <v>2.4</v>
      </c>
      <c r="L1189">
        <f t="shared" si="139"/>
        <v>3.5999999999999996</v>
      </c>
      <c r="M1189" s="150"/>
      <c r="U1189" s="239"/>
    </row>
    <row r="1190" spans="1:21">
      <c r="A1190" s="239" t="s">
        <v>3989</v>
      </c>
      <c r="B1190" s="239">
        <f t="shared" si="133"/>
        <v>180</v>
      </c>
      <c r="C1190" s="239">
        <f t="shared" si="134"/>
        <v>100</v>
      </c>
      <c r="D1190" s="239">
        <f t="shared" si="135"/>
        <v>8</v>
      </c>
      <c r="E1190" s="149" t="s">
        <v>1086</v>
      </c>
      <c r="F1190" s="150">
        <v>31.9</v>
      </c>
      <c r="G1190" s="150">
        <v>0.56000000000000005</v>
      </c>
      <c r="H1190" s="150">
        <v>8.7999999999999995E-2</v>
      </c>
      <c r="I1190" s="151">
        <f t="shared" si="136"/>
        <v>5.2799999999999994</v>
      </c>
      <c r="J1190">
        <f t="shared" si="137"/>
        <v>3.5199999999999996</v>
      </c>
      <c r="K1190">
        <f t="shared" si="138"/>
        <v>2.6399999999999997</v>
      </c>
      <c r="L1190">
        <f t="shared" si="139"/>
        <v>3.9599999999999995</v>
      </c>
      <c r="M1190" s="150"/>
      <c r="U1190" s="239"/>
    </row>
    <row r="1191" spans="1:21">
      <c r="A1191" s="239" t="s">
        <v>3989</v>
      </c>
      <c r="B1191" s="239">
        <f t="shared" si="133"/>
        <v>180</v>
      </c>
      <c r="C1191" s="239">
        <f t="shared" si="134"/>
        <v>100</v>
      </c>
      <c r="D1191" s="239">
        <f t="shared" si="135"/>
        <v>8.8000000000000007</v>
      </c>
      <c r="E1191" s="149" t="s">
        <v>1087</v>
      </c>
      <c r="F1191" s="150">
        <v>34.700000000000003</v>
      </c>
      <c r="G1191" s="150">
        <v>0.56000000000000005</v>
      </c>
      <c r="H1191" s="150">
        <v>9.6000000000000002E-2</v>
      </c>
      <c r="I1191" s="151">
        <f t="shared" si="136"/>
        <v>5.76</v>
      </c>
      <c r="J1191">
        <f t="shared" si="137"/>
        <v>3.84</v>
      </c>
      <c r="K1191">
        <f t="shared" si="138"/>
        <v>2.88</v>
      </c>
      <c r="L1191">
        <f t="shared" si="139"/>
        <v>4.32</v>
      </c>
      <c r="M1191" s="150"/>
      <c r="U1191" s="239"/>
    </row>
    <row r="1192" spans="1:21">
      <c r="A1192" s="239" t="s">
        <v>3989</v>
      </c>
      <c r="B1192" s="239">
        <f t="shared" si="133"/>
        <v>180</v>
      </c>
      <c r="C1192" s="239">
        <f t="shared" si="134"/>
        <v>100</v>
      </c>
      <c r="D1192" s="239">
        <f t="shared" si="135"/>
        <v>10</v>
      </c>
      <c r="E1192" s="149" t="s">
        <v>1074</v>
      </c>
      <c r="F1192" s="150">
        <v>38.799999999999997</v>
      </c>
      <c r="G1192" s="150">
        <v>0.56000000000000005</v>
      </c>
      <c r="H1192" s="150">
        <v>0.10800000000000001</v>
      </c>
      <c r="I1192" s="151">
        <f t="shared" si="136"/>
        <v>6.48</v>
      </c>
      <c r="J1192">
        <f t="shared" si="137"/>
        <v>4.32</v>
      </c>
      <c r="K1192">
        <f t="shared" si="138"/>
        <v>3.24</v>
      </c>
      <c r="L1192">
        <f t="shared" si="139"/>
        <v>4.8600000000000003</v>
      </c>
      <c r="M1192" s="150"/>
      <c r="U1192" s="239"/>
    </row>
    <row r="1193" spans="1:21">
      <c r="A1193" s="239" t="s">
        <v>3989</v>
      </c>
      <c r="B1193" s="239">
        <f t="shared" si="133"/>
        <v>180</v>
      </c>
      <c r="C1193" s="239">
        <f t="shared" si="134"/>
        <v>100</v>
      </c>
      <c r="D1193" s="239">
        <f t="shared" si="135"/>
        <v>11</v>
      </c>
      <c r="E1193" s="149" t="s">
        <v>1075</v>
      </c>
      <c r="F1193" s="150">
        <v>42.1</v>
      </c>
      <c r="G1193" s="150">
        <v>0.56000000000000005</v>
      </c>
      <c r="H1193" s="150">
        <v>0.11599999999999999</v>
      </c>
      <c r="I1193" s="151">
        <f t="shared" si="136"/>
        <v>6.9599999999999991</v>
      </c>
      <c r="J1193">
        <f t="shared" si="137"/>
        <v>4.6399999999999988</v>
      </c>
      <c r="K1193">
        <f t="shared" si="138"/>
        <v>3.4799999999999995</v>
      </c>
      <c r="L1193">
        <f t="shared" si="139"/>
        <v>5.2199999999999989</v>
      </c>
      <c r="M1193" s="150"/>
      <c r="U1193" s="239"/>
    </row>
    <row r="1194" spans="1:21">
      <c r="A1194" s="239" t="s">
        <v>3989</v>
      </c>
      <c r="B1194" s="239">
        <f t="shared" si="133"/>
        <v>180</v>
      </c>
      <c r="C1194" s="239">
        <f t="shared" si="134"/>
        <v>100</v>
      </c>
      <c r="D1194" s="239">
        <f t="shared" si="135"/>
        <v>12</v>
      </c>
      <c r="E1194" s="149" t="s">
        <v>1076</v>
      </c>
      <c r="F1194" s="150">
        <v>48.1</v>
      </c>
      <c r="G1194" s="150">
        <v>0.56000000000000005</v>
      </c>
      <c r="H1194" s="150">
        <v>0.13600000000000001</v>
      </c>
      <c r="I1194" s="151">
        <f t="shared" si="136"/>
        <v>8.16</v>
      </c>
      <c r="J1194">
        <f t="shared" si="137"/>
        <v>5.4399999999999995</v>
      </c>
      <c r="K1194">
        <f t="shared" si="138"/>
        <v>4.08</v>
      </c>
      <c r="L1194">
        <f t="shared" si="139"/>
        <v>6.12</v>
      </c>
      <c r="M1194" s="150"/>
      <c r="U1194" s="239"/>
    </row>
    <row r="1195" spans="1:21">
      <c r="A1195" s="239" t="s">
        <v>3989</v>
      </c>
      <c r="B1195" s="239">
        <f t="shared" si="133"/>
        <v>180</v>
      </c>
      <c r="C1195" s="239">
        <f t="shared" si="134"/>
        <v>100</v>
      </c>
      <c r="D1195" s="239">
        <f t="shared" si="135"/>
        <v>12.5</v>
      </c>
      <c r="E1195" s="149" t="s">
        <v>1077</v>
      </c>
      <c r="F1195" s="150">
        <v>46.9</v>
      </c>
      <c r="G1195" s="150">
        <v>0.56000000000000005</v>
      </c>
      <c r="H1195" s="150">
        <v>0.13200000000000001</v>
      </c>
      <c r="I1195" s="151">
        <f t="shared" si="136"/>
        <v>7.92</v>
      </c>
      <c r="J1195">
        <f t="shared" si="137"/>
        <v>5.2799999999999994</v>
      </c>
      <c r="K1195">
        <f t="shared" si="138"/>
        <v>3.96</v>
      </c>
      <c r="L1195">
        <f t="shared" si="139"/>
        <v>5.9399999999999995</v>
      </c>
      <c r="M1195" s="150"/>
      <c r="U1195" s="239"/>
    </row>
    <row r="1196" spans="1:21">
      <c r="A1196" t="s">
        <v>3989</v>
      </c>
      <c r="B1196" s="239">
        <f t="shared" si="133"/>
        <v>180</v>
      </c>
      <c r="C1196" s="239">
        <f t="shared" si="134"/>
        <v>100</v>
      </c>
      <c r="D1196" s="239">
        <f t="shared" si="135"/>
        <v>14.2</v>
      </c>
      <c r="E1196" s="149" t="s">
        <v>1078</v>
      </c>
      <c r="F1196" s="150">
        <v>52</v>
      </c>
      <c r="G1196" s="150">
        <v>0.56000000000000005</v>
      </c>
      <c r="H1196" s="150">
        <v>0.14399999999999999</v>
      </c>
      <c r="I1196" s="151">
        <f t="shared" si="136"/>
        <v>8.6399999999999988</v>
      </c>
      <c r="J1196">
        <f t="shared" si="137"/>
        <v>5.7599999999999989</v>
      </c>
      <c r="K1196">
        <f t="shared" si="138"/>
        <v>4.3199999999999994</v>
      </c>
      <c r="L1196">
        <f t="shared" si="139"/>
        <v>6.4799999999999986</v>
      </c>
      <c r="M1196" s="150"/>
      <c r="U1196" s="239"/>
    </row>
    <row r="1197" spans="1:21">
      <c r="A1197" s="239" t="s">
        <v>3989</v>
      </c>
      <c r="B1197" s="239">
        <f t="shared" si="133"/>
        <v>180</v>
      </c>
      <c r="C1197" s="239">
        <f t="shared" si="134"/>
        <v>100</v>
      </c>
      <c r="D1197" s="239">
        <f t="shared" si="135"/>
        <v>16</v>
      </c>
      <c r="E1197" s="149" t="s">
        <v>1079</v>
      </c>
      <c r="F1197" s="150">
        <v>57.1</v>
      </c>
      <c r="G1197" s="150">
        <v>0.56000000000000005</v>
      </c>
      <c r="H1197" s="150">
        <v>0.16</v>
      </c>
      <c r="I1197" s="151">
        <f t="shared" si="136"/>
        <v>9.6</v>
      </c>
      <c r="J1197">
        <f t="shared" si="137"/>
        <v>6.3999999999999995</v>
      </c>
      <c r="K1197">
        <f t="shared" si="138"/>
        <v>4.8</v>
      </c>
      <c r="L1197">
        <f t="shared" si="139"/>
        <v>7.1999999999999993</v>
      </c>
      <c r="M1197" s="150"/>
      <c r="U1197" s="239"/>
    </row>
    <row r="1198" spans="1:21">
      <c r="A1198" s="239" t="s">
        <v>3989</v>
      </c>
      <c r="B1198" s="239">
        <f t="shared" si="133"/>
        <v>200</v>
      </c>
      <c r="C1198" s="239">
        <f t="shared" si="134"/>
        <v>100</v>
      </c>
      <c r="D1198" s="239">
        <f t="shared" si="135"/>
        <v>4</v>
      </c>
      <c r="E1198" s="149" t="s">
        <v>1120</v>
      </c>
      <c r="F1198" s="150">
        <v>18</v>
      </c>
      <c r="G1198" s="150">
        <v>0.6</v>
      </c>
      <c r="H1198" s="150">
        <v>5.2000000000000005E-2</v>
      </c>
      <c r="I1198" s="151">
        <f t="shared" si="136"/>
        <v>3.12</v>
      </c>
      <c r="J1198">
        <f t="shared" si="137"/>
        <v>2.08</v>
      </c>
      <c r="K1198">
        <f t="shared" si="138"/>
        <v>1.56</v>
      </c>
      <c r="L1198">
        <f t="shared" si="139"/>
        <v>2.34</v>
      </c>
      <c r="M1198" s="150"/>
      <c r="U1198" s="239"/>
    </row>
    <row r="1199" spans="1:21">
      <c r="A1199" s="239" t="s">
        <v>3989</v>
      </c>
      <c r="B1199" s="239">
        <f t="shared" si="133"/>
        <v>200</v>
      </c>
      <c r="C1199" s="239">
        <f t="shared" si="134"/>
        <v>100</v>
      </c>
      <c r="D1199" s="239">
        <f t="shared" si="135"/>
        <v>5</v>
      </c>
      <c r="E1199" s="149" t="s">
        <v>1121</v>
      </c>
      <c r="F1199" s="150">
        <v>22.1</v>
      </c>
      <c r="G1199" s="150">
        <v>0.6</v>
      </c>
      <c r="H1199" s="150">
        <v>0.06</v>
      </c>
      <c r="I1199" s="151">
        <f t="shared" si="136"/>
        <v>3.5999999999999996</v>
      </c>
      <c r="J1199">
        <f t="shared" si="137"/>
        <v>2.3999999999999995</v>
      </c>
      <c r="K1199">
        <f t="shared" si="138"/>
        <v>1.7999999999999998</v>
      </c>
      <c r="L1199">
        <f t="shared" si="139"/>
        <v>2.6999999999999997</v>
      </c>
      <c r="M1199" s="150"/>
      <c r="U1199" s="239"/>
    </row>
    <row r="1200" spans="1:21">
      <c r="A1200" s="239" t="s">
        <v>3989</v>
      </c>
      <c r="B1200" s="239">
        <f t="shared" si="133"/>
        <v>200</v>
      </c>
      <c r="C1200" s="239">
        <f t="shared" si="134"/>
        <v>100</v>
      </c>
      <c r="D1200" s="239">
        <f t="shared" si="135"/>
        <v>5.6</v>
      </c>
      <c r="E1200" s="149" t="s">
        <v>1122</v>
      </c>
      <c r="F1200" s="150">
        <v>24.8</v>
      </c>
      <c r="G1200" s="150">
        <v>0.6</v>
      </c>
      <c r="H1200" s="150">
        <v>6.8000000000000005E-2</v>
      </c>
      <c r="I1200" s="151">
        <f t="shared" si="136"/>
        <v>4.08</v>
      </c>
      <c r="J1200">
        <f t="shared" si="137"/>
        <v>2.7199999999999998</v>
      </c>
      <c r="K1200">
        <f t="shared" si="138"/>
        <v>2.04</v>
      </c>
      <c r="L1200">
        <f t="shared" si="139"/>
        <v>3.06</v>
      </c>
      <c r="M1200" s="150"/>
      <c r="U1200" s="239"/>
    </row>
    <row r="1201" spans="1:21">
      <c r="A1201" t="s">
        <v>3989</v>
      </c>
      <c r="B1201" s="239">
        <f t="shared" si="133"/>
        <v>200</v>
      </c>
      <c r="C1201" s="239">
        <f t="shared" si="134"/>
        <v>100</v>
      </c>
      <c r="D1201" s="239">
        <f t="shared" si="135"/>
        <v>6</v>
      </c>
      <c r="E1201" s="149" t="s">
        <v>1123</v>
      </c>
      <c r="F1201" s="150">
        <v>26.1</v>
      </c>
      <c r="G1201" s="150">
        <v>0.6</v>
      </c>
      <c r="H1201" s="150">
        <v>7.1999999999999995E-2</v>
      </c>
      <c r="I1201" s="151">
        <f t="shared" si="136"/>
        <v>4.3199999999999994</v>
      </c>
      <c r="J1201">
        <f t="shared" si="137"/>
        <v>2.8799999999999994</v>
      </c>
      <c r="K1201">
        <f t="shared" si="138"/>
        <v>2.1599999999999997</v>
      </c>
      <c r="L1201">
        <f t="shared" si="139"/>
        <v>3.2399999999999993</v>
      </c>
      <c r="M1201" s="150"/>
      <c r="U1201" s="239"/>
    </row>
    <row r="1202" spans="1:21">
      <c r="A1202" t="s">
        <v>3989</v>
      </c>
      <c r="B1202" s="239">
        <f t="shared" si="133"/>
        <v>200</v>
      </c>
      <c r="C1202" s="239">
        <f t="shared" si="134"/>
        <v>100</v>
      </c>
      <c r="D1202" s="239">
        <f t="shared" si="135"/>
        <v>6.3</v>
      </c>
      <c r="E1202" s="149" t="s">
        <v>1124</v>
      </c>
      <c r="F1202" s="150">
        <v>27.6</v>
      </c>
      <c r="G1202" s="150">
        <v>0.6</v>
      </c>
      <c r="H1202" s="150">
        <v>7.5999999999999998E-2</v>
      </c>
      <c r="I1202" s="151">
        <f t="shared" si="136"/>
        <v>4.5599999999999996</v>
      </c>
      <c r="J1202">
        <f t="shared" si="137"/>
        <v>3.0399999999999996</v>
      </c>
      <c r="K1202">
        <f t="shared" si="138"/>
        <v>2.2799999999999998</v>
      </c>
      <c r="L1202">
        <f t="shared" si="139"/>
        <v>3.42</v>
      </c>
      <c r="M1202" s="150"/>
      <c r="U1202" s="239"/>
    </row>
    <row r="1203" spans="1:21">
      <c r="A1203" s="239" t="s">
        <v>3989</v>
      </c>
      <c r="B1203" s="239">
        <f t="shared" si="133"/>
        <v>200</v>
      </c>
      <c r="C1203" s="239">
        <f t="shared" si="134"/>
        <v>100</v>
      </c>
      <c r="D1203" s="239">
        <f t="shared" si="135"/>
        <v>7</v>
      </c>
      <c r="E1203" s="149" t="s">
        <v>1125</v>
      </c>
      <c r="F1203" s="150">
        <v>31.4</v>
      </c>
      <c r="G1203" s="150">
        <v>0.6</v>
      </c>
      <c r="H1203" s="150">
        <v>8.7999999999999995E-2</v>
      </c>
      <c r="I1203" s="151">
        <f t="shared" si="136"/>
        <v>5.2799999999999994</v>
      </c>
      <c r="J1203">
        <f t="shared" si="137"/>
        <v>3.5199999999999996</v>
      </c>
      <c r="K1203">
        <f t="shared" si="138"/>
        <v>2.6399999999999997</v>
      </c>
      <c r="L1203">
        <f t="shared" si="139"/>
        <v>3.9599999999999995</v>
      </c>
      <c r="M1203" s="150"/>
      <c r="U1203" s="239"/>
    </row>
    <row r="1204" spans="1:21">
      <c r="A1204" s="239" t="s">
        <v>3989</v>
      </c>
      <c r="B1204" s="239">
        <f t="shared" si="133"/>
        <v>200</v>
      </c>
      <c r="C1204" s="239">
        <f t="shared" si="134"/>
        <v>100</v>
      </c>
      <c r="D1204" s="239">
        <f t="shared" si="135"/>
        <v>7.1</v>
      </c>
      <c r="E1204" s="149" t="s">
        <v>1126</v>
      </c>
      <c r="F1204" s="150">
        <v>30.8</v>
      </c>
      <c r="G1204" s="150">
        <v>0.6</v>
      </c>
      <c r="H1204" s="150">
        <v>8.7999999999999995E-2</v>
      </c>
      <c r="I1204" s="151">
        <f t="shared" si="136"/>
        <v>5.2799999999999994</v>
      </c>
      <c r="J1204">
        <f t="shared" si="137"/>
        <v>3.5199999999999996</v>
      </c>
      <c r="K1204">
        <f t="shared" si="138"/>
        <v>2.6399999999999997</v>
      </c>
      <c r="L1204">
        <f t="shared" si="139"/>
        <v>3.9599999999999995</v>
      </c>
      <c r="M1204" s="150"/>
      <c r="U1204" s="239"/>
    </row>
    <row r="1205" spans="1:21">
      <c r="A1205" s="239" t="s">
        <v>3989</v>
      </c>
      <c r="B1205" s="239">
        <f t="shared" si="133"/>
        <v>200</v>
      </c>
      <c r="C1205" s="239">
        <f t="shared" si="134"/>
        <v>100</v>
      </c>
      <c r="D1205" s="239">
        <f t="shared" si="135"/>
        <v>8</v>
      </c>
      <c r="E1205" s="149" t="s">
        <v>1127</v>
      </c>
      <c r="F1205" s="150">
        <v>34</v>
      </c>
      <c r="G1205" s="150">
        <v>0.6</v>
      </c>
      <c r="H1205" s="150">
        <v>9.6000000000000002E-2</v>
      </c>
      <c r="I1205" s="151">
        <f t="shared" si="136"/>
        <v>5.76</v>
      </c>
      <c r="J1205">
        <f t="shared" si="137"/>
        <v>3.84</v>
      </c>
      <c r="K1205">
        <f t="shared" si="138"/>
        <v>2.88</v>
      </c>
      <c r="L1205">
        <f t="shared" si="139"/>
        <v>4.32</v>
      </c>
      <c r="M1205" s="150"/>
      <c r="U1205" s="239"/>
    </row>
    <row r="1206" spans="1:21">
      <c r="A1206" s="239" t="s">
        <v>3989</v>
      </c>
      <c r="B1206" s="239">
        <f t="shared" si="133"/>
        <v>200</v>
      </c>
      <c r="C1206" s="239">
        <f t="shared" si="134"/>
        <v>100</v>
      </c>
      <c r="D1206" s="239">
        <f t="shared" si="135"/>
        <v>8.8000000000000007</v>
      </c>
      <c r="E1206" s="149" t="s">
        <v>1128</v>
      </c>
      <c r="F1206" s="150">
        <v>37.5</v>
      </c>
      <c r="G1206" s="150">
        <v>0.6</v>
      </c>
      <c r="H1206" s="150">
        <v>0.10400000000000001</v>
      </c>
      <c r="I1206" s="151">
        <f t="shared" si="136"/>
        <v>6.24</v>
      </c>
      <c r="J1206">
        <f t="shared" si="137"/>
        <v>4.16</v>
      </c>
      <c r="K1206">
        <f t="shared" si="138"/>
        <v>3.12</v>
      </c>
      <c r="L1206">
        <f t="shared" si="139"/>
        <v>4.68</v>
      </c>
      <c r="M1206" s="150"/>
      <c r="U1206" s="239"/>
    </row>
    <row r="1207" spans="1:21">
      <c r="A1207" s="239" t="s">
        <v>3989</v>
      </c>
      <c r="B1207" s="239">
        <f t="shared" si="133"/>
        <v>200</v>
      </c>
      <c r="C1207" s="239">
        <f t="shared" si="134"/>
        <v>100</v>
      </c>
      <c r="D1207" s="239">
        <f t="shared" si="135"/>
        <v>10</v>
      </c>
      <c r="E1207" s="149" t="s">
        <v>1114</v>
      </c>
      <c r="F1207" s="150">
        <v>41.9</v>
      </c>
      <c r="G1207" s="150">
        <v>0.6</v>
      </c>
      <c r="H1207" s="150">
        <v>0.11599999999999999</v>
      </c>
      <c r="I1207" s="151">
        <f t="shared" si="136"/>
        <v>6.9599999999999991</v>
      </c>
      <c r="J1207">
        <f t="shared" si="137"/>
        <v>4.6399999999999988</v>
      </c>
      <c r="K1207">
        <f t="shared" si="138"/>
        <v>3.4799999999999995</v>
      </c>
      <c r="L1207">
        <f t="shared" si="139"/>
        <v>5.2199999999999989</v>
      </c>
      <c r="M1207" s="150"/>
      <c r="U1207" s="239"/>
    </row>
    <row r="1208" spans="1:21">
      <c r="A1208" s="239" t="s">
        <v>3989</v>
      </c>
      <c r="B1208" s="239">
        <f t="shared" si="133"/>
        <v>200</v>
      </c>
      <c r="C1208" s="239">
        <f t="shared" si="134"/>
        <v>100</v>
      </c>
      <c r="D1208" s="239">
        <f t="shared" si="135"/>
        <v>11</v>
      </c>
      <c r="E1208" s="149" t="s">
        <v>1115</v>
      </c>
      <c r="F1208" s="150">
        <v>45.6</v>
      </c>
      <c r="G1208" s="150">
        <v>0.6</v>
      </c>
      <c r="H1208" s="150">
        <v>0.128</v>
      </c>
      <c r="I1208" s="151">
        <f t="shared" si="136"/>
        <v>7.68</v>
      </c>
      <c r="J1208">
        <f t="shared" si="137"/>
        <v>5.1199999999999992</v>
      </c>
      <c r="K1208">
        <f t="shared" si="138"/>
        <v>3.84</v>
      </c>
      <c r="L1208">
        <f t="shared" si="139"/>
        <v>5.76</v>
      </c>
      <c r="M1208" s="150"/>
      <c r="U1208" s="239"/>
    </row>
    <row r="1209" spans="1:21">
      <c r="A1209" s="239" t="s">
        <v>3989</v>
      </c>
      <c r="B1209" s="239">
        <f t="shared" si="133"/>
        <v>200</v>
      </c>
      <c r="C1209" s="239">
        <f t="shared" si="134"/>
        <v>100</v>
      </c>
      <c r="D1209" s="239">
        <f t="shared" si="135"/>
        <v>12</v>
      </c>
      <c r="E1209" s="149" t="s">
        <v>1116</v>
      </c>
      <c r="F1209" s="150">
        <v>48.5</v>
      </c>
      <c r="G1209" s="150">
        <v>0.6</v>
      </c>
      <c r="H1209" s="150">
        <v>0.13600000000000001</v>
      </c>
      <c r="I1209" s="151">
        <f t="shared" si="136"/>
        <v>8.16</v>
      </c>
      <c r="J1209">
        <f t="shared" si="137"/>
        <v>5.4399999999999995</v>
      </c>
      <c r="K1209">
        <f t="shared" si="138"/>
        <v>4.08</v>
      </c>
      <c r="L1209">
        <f t="shared" si="139"/>
        <v>6.12</v>
      </c>
      <c r="M1209" s="150"/>
      <c r="U1209" s="239"/>
    </row>
    <row r="1210" spans="1:21">
      <c r="A1210" s="239" t="s">
        <v>3989</v>
      </c>
      <c r="B1210" s="239">
        <f t="shared" si="133"/>
        <v>200</v>
      </c>
      <c r="C1210" s="239">
        <f t="shared" si="134"/>
        <v>100</v>
      </c>
      <c r="D1210" s="239">
        <f t="shared" si="135"/>
        <v>12.5</v>
      </c>
      <c r="E1210" s="149" t="s">
        <v>1117</v>
      </c>
      <c r="F1210" s="150">
        <v>50.8</v>
      </c>
      <c r="G1210" s="150">
        <v>0.6</v>
      </c>
      <c r="H1210" s="150">
        <v>0.14399999999999999</v>
      </c>
      <c r="I1210" s="151">
        <f t="shared" si="136"/>
        <v>8.6399999999999988</v>
      </c>
      <c r="J1210">
        <f t="shared" si="137"/>
        <v>5.7599999999999989</v>
      </c>
      <c r="K1210">
        <f t="shared" si="138"/>
        <v>4.3199999999999994</v>
      </c>
      <c r="L1210">
        <f t="shared" si="139"/>
        <v>6.4799999999999986</v>
      </c>
      <c r="M1210" s="150"/>
      <c r="U1210" s="239"/>
    </row>
    <row r="1211" spans="1:21">
      <c r="A1211" s="239" t="s">
        <v>3989</v>
      </c>
      <c r="B1211" s="239">
        <f t="shared" si="133"/>
        <v>200</v>
      </c>
      <c r="C1211" s="239">
        <f t="shared" si="134"/>
        <v>100</v>
      </c>
      <c r="D1211" s="239">
        <f t="shared" si="135"/>
        <v>14.2</v>
      </c>
      <c r="E1211" s="149" t="s">
        <v>1118</v>
      </c>
      <c r="F1211" s="150">
        <v>56.5</v>
      </c>
      <c r="G1211" s="150">
        <v>0.6</v>
      </c>
      <c r="H1211" s="150">
        <v>0.16</v>
      </c>
      <c r="I1211" s="151">
        <f t="shared" si="136"/>
        <v>9.6</v>
      </c>
      <c r="J1211">
        <f t="shared" si="137"/>
        <v>6.3999999999999995</v>
      </c>
      <c r="K1211">
        <f t="shared" si="138"/>
        <v>4.8</v>
      </c>
      <c r="L1211">
        <f t="shared" si="139"/>
        <v>7.1999999999999993</v>
      </c>
      <c r="M1211" s="150"/>
      <c r="U1211" s="239"/>
    </row>
    <row r="1212" spans="1:21">
      <c r="A1212" s="239" t="s">
        <v>3989</v>
      </c>
      <c r="B1212" s="239">
        <f t="shared" ref="B1212:B1275" si="140">SPLITME($E1212,0,"*","tube")</f>
        <v>200</v>
      </c>
      <c r="C1212" s="239">
        <f t="shared" ref="C1212:C1275" si="141">SPLITME($E1212,1,"*","tube")</f>
        <v>100</v>
      </c>
      <c r="D1212" s="239">
        <f t="shared" ref="D1212:D1275" si="142">SPLITME($E1212,2,"*","tube")</f>
        <v>16</v>
      </c>
      <c r="E1212" s="149" t="s">
        <v>1119</v>
      </c>
      <c r="F1212" s="150">
        <v>62.1</v>
      </c>
      <c r="G1212" s="150">
        <v>0.6</v>
      </c>
      <c r="H1212" s="150">
        <v>0.17199999999999999</v>
      </c>
      <c r="I1212" s="151">
        <f t="shared" si="136"/>
        <v>10.319999999999999</v>
      </c>
      <c r="J1212">
        <f t="shared" si="137"/>
        <v>6.879999999999999</v>
      </c>
      <c r="K1212">
        <f t="shared" si="138"/>
        <v>5.1599999999999993</v>
      </c>
      <c r="L1212">
        <f t="shared" si="139"/>
        <v>7.7399999999999984</v>
      </c>
      <c r="M1212" s="150"/>
      <c r="U1212" s="239"/>
    </row>
    <row r="1213" spans="1:21">
      <c r="A1213" s="239" t="s">
        <v>3989</v>
      </c>
      <c r="B1213" s="239">
        <f t="shared" si="140"/>
        <v>200</v>
      </c>
      <c r="C1213" s="239">
        <f t="shared" si="141"/>
        <v>120</v>
      </c>
      <c r="D1213" s="239">
        <f t="shared" si="142"/>
        <v>5</v>
      </c>
      <c r="E1213" s="149" t="s">
        <v>1135</v>
      </c>
      <c r="F1213" s="150">
        <v>23.7</v>
      </c>
      <c r="G1213" s="150">
        <v>0.64</v>
      </c>
      <c r="H1213" s="150">
        <v>6.8000000000000005E-2</v>
      </c>
      <c r="I1213" s="151">
        <f t="shared" si="136"/>
        <v>4.08</v>
      </c>
      <c r="J1213">
        <f t="shared" si="137"/>
        <v>2.7199999999999998</v>
      </c>
      <c r="K1213">
        <f t="shared" si="138"/>
        <v>2.04</v>
      </c>
      <c r="L1213">
        <f t="shared" si="139"/>
        <v>3.06</v>
      </c>
      <c r="M1213" s="150"/>
      <c r="U1213" s="239"/>
    </row>
    <row r="1214" spans="1:21">
      <c r="A1214" s="239" t="s">
        <v>3989</v>
      </c>
      <c r="B1214" s="239">
        <f t="shared" si="140"/>
        <v>200</v>
      </c>
      <c r="C1214" s="239">
        <f t="shared" si="141"/>
        <v>120</v>
      </c>
      <c r="D1214" s="239">
        <f t="shared" si="142"/>
        <v>5.6</v>
      </c>
      <c r="E1214" s="149" t="s">
        <v>1136</v>
      </c>
      <c r="F1214" s="150">
        <v>26.5</v>
      </c>
      <c r="G1214" s="150">
        <v>0.64</v>
      </c>
      <c r="H1214" s="150">
        <v>7.5999999999999998E-2</v>
      </c>
      <c r="I1214" s="151">
        <f t="shared" si="136"/>
        <v>4.5599999999999996</v>
      </c>
      <c r="J1214">
        <f t="shared" si="137"/>
        <v>3.0399999999999996</v>
      </c>
      <c r="K1214">
        <f t="shared" si="138"/>
        <v>2.2799999999999998</v>
      </c>
      <c r="L1214">
        <f t="shared" si="139"/>
        <v>3.42</v>
      </c>
      <c r="M1214" s="150"/>
      <c r="U1214" s="239"/>
    </row>
    <row r="1215" spans="1:21">
      <c r="A1215" s="239" t="s">
        <v>3989</v>
      </c>
      <c r="B1215" s="239">
        <f t="shared" si="140"/>
        <v>200</v>
      </c>
      <c r="C1215" s="239">
        <f t="shared" si="141"/>
        <v>120</v>
      </c>
      <c r="D1215" s="239">
        <f t="shared" si="142"/>
        <v>6</v>
      </c>
      <c r="E1215" s="149" t="s">
        <v>1137</v>
      </c>
      <c r="F1215" s="150">
        <v>28</v>
      </c>
      <c r="G1215" s="150">
        <v>0.64</v>
      </c>
      <c r="H1215" s="150">
        <v>0.08</v>
      </c>
      <c r="I1215" s="151">
        <f t="shared" si="136"/>
        <v>4.8</v>
      </c>
      <c r="J1215">
        <f t="shared" si="137"/>
        <v>3.1999999999999997</v>
      </c>
      <c r="K1215">
        <f t="shared" si="138"/>
        <v>2.4</v>
      </c>
      <c r="L1215">
        <f t="shared" si="139"/>
        <v>3.5999999999999996</v>
      </c>
      <c r="M1215" s="150"/>
      <c r="U1215" s="239"/>
    </row>
    <row r="1216" spans="1:21">
      <c r="A1216" s="239" t="s">
        <v>3989</v>
      </c>
      <c r="B1216" s="239">
        <f t="shared" si="140"/>
        <v>200</v>
      </c>
      <c r="C1216" s="239">
        <f t="shared" si="141"/>
        <v>120</v>
      </c>
      <c r="D1216" s="239">
        <f t="shared" si="142"/>
        <v>6.3</v>
      </c>
      <c r="E1216" s="149" t="s">
        <v>1138</v>
      </c>
      <c r="F1216" s="150">
        <v>29.6</v>
      </c>
      <c r="G1216" s="150">
        <v>0.64</v>
      </c>
      <c r="H1216" s="150">
        <v>8.3999999999999991E-2</v>
      </c>
      <c r="I1216" s="151">
        <f t="shared" si="136"/>
        <v>5.0399999999999991</v>
      </c>
      <c r="J1216">
        <f t="shared" si="137"/>
        <v>3.3599999999999994</v>
      </c>
      <c r="K1216">
        <f t="shared" si="138"/>
        <v>2.5199999999999996</v>
      </c>
      <c r="L1216">
        <f t="shared" si="139"/>
        <v>3.7799999999999994</v>
      </c>
      <c r="M1216" s="150"/>
      <c r="U1216" s="239"/>
    </row>
    <row r="1217" spans="1:21">
      <c r="A1217" s="239" t="s">
        <v>3989</v>
      </c>
      <c r="B1217" s="239">
        <f t="shared" si="140"/>
        <v>200</v>
      </c>
      <c r="C1217" s="239">
        <f t="shared" si="141"/>
        <v>120</v>
      </c>
      <c r="D1217" s="239">
        <f t="shared" si="142"/>
        <v>7</v>
      </c>
      <c r="E1217" s="149" t="s">
        <v>1139</v>
      </c>
      <c r="F1217" s="150">
        <v>33.6</v>
      </c>
      <c r="G1217" s="150">
        <v>0.64</v>
      </c>
      <c r="H1217" s="150">
        <v>9.6000000000000002E-2</v>
      </c>
      <c r="I1217" s="151">
        <f t="shared" ref="I1217:I1280" si="143">H1217*60</f>
        <v>5.76</v>
      </c>
      <c r="J1217">
        <f t="shared" ref="J1217:J1280" si="144">40/60*I1217</f>
        <v>3.84</v>
      </c>
      <c r="K1217">
        <f t="shared" ref="K1217:K1280" si="145">(30/60*I1217)</f>
        <v>2.88</v>
      </c>
      <c r="L1217">
        <f t="shared" ref="L1217:L1280" si="146">45/60*I1217</f>
        <v>4.32</v>
      </c>
      <c r="M1217" s="150"/>
      <c r="U1217" s="239"/>
    </row>
    <row r="1218" spans="1:21">
      <c r="A1218" s="239" t="s">
        <v>3989</v>
      </c>
      <c r="B1218" s="239">
        <f t="shared" si="140"/>
        <v>200</v>
      </c>
      <c r="C1218" s="239">
        <f t="shared" si="141"/>
        <v>120</v>
      </c>
      <c r="D1218" s="239">
        <f t="shared" si="142"/>
        <v>7.1</v>
      </c>
      <c r="E1218" s="149" t="s">
        <v>1140</v>
      </c>
      <c r="F1218" s="150">
        <v>33.1</v>
      </c>
      <c r="G1218" s="150">
        <v>0.64</v>
      </c>
      <c r="H1218" s="150">
        <v>9.1999999999999998E-2</v>
      </c>
      <c r="I1218" s="151">
        <f t="shared" si="143"/>
        <v>5.52</v>
      </c>
      <c r="J1218">
        <f t="shared" si="144"/>
        <v>3.6799999999999997</v>
      </c>
      <c r="K1218">
        <f t="shared" si="145"/>
        <v>2.76</v>
      </c>
      <c r="L1218">
        <f t="shared" si="146"/>
        <v>4.1399999999999997</v>
      </c>
      <c r="M1218" s="150"/>
      <c r="U1218" s="239"/>
    </row>
    <row r="1219" spans="1:21">
      <c r="A1219" s="239" t="s">
        <v>3989</v>
      </c>
      <c r="B1219" s="239">
        <f t="shared" si="140"/>
        <v>200</v>
      </c>
      <c r="C1219" s="239">
        <f t="shared" si="141"/>
        <v>120</v>
      </c>
      <c r="D1219" s="239">
        <f t="shared" si="142"/>
        <v>8</v>
      </c>
      <c r="E1219" s="149" t="s">
        <v>1141</v>
      </c>
      <c r="F1219" s="150">
        <v>36.9</v>
      </c>
      <c r="G1219" s="150">
        <v>0.64</v>
      </c>
      <c r="H1219" s="150">
        <v>0.10400000000000001</v>
      </c>
      <c r="I1219" s="151">
        <f t="shared" si="143"/>
        <v>6.24</v>
      </c>
      <c r="J1219">
        <f t="shared" si="144"/>
        <v>4.16</v>
      </c>
      <c r="K1219">
        <f t="shared" si="145"/>
        <v>3.12</v>
      </c>
      <c r="L1219">
        <f t="shared" si="146"/>
        <v>4.68</v>
      </c>
      <c r="M1219" s="150"/>
      <c r="U1219" s="239"/>
    </row>
    <row r="1220" spans="1:21">
      <c r="A1220" s="239" t="s">
        <v>3989</v>
      </c>
      <c r="B1220" s="239">
        <f t="shared" si="140"/>
        <v>200</v>
      </c>
      <c r="C1220" s="239">
        <f t="shared" si="141"/>
        <v>120</v>
      </c>
      <c r="D1220" s="239">
        <f t="shared" si="142"/>
        <v>8.8000000000000007</v>
      </c>
      <c r="E1220" s="149" t="s">
        <v>1142</v>
      </c>
      <c r="F1220" s="150">
        <v>40.200000000000003</v>
      </c>
      <c r="G1220" s="150">
        <v>0.64</v>
      </c>
      <c r="H1220" s="150">
        <v>0.11200000000000002</v>
      </c>
      <c r="I1220" s="151">
        <f t="shared" si="143"/>
        <v>6.7200000000000006</v>
      </c>
      <c r="J1220">
        <f t="shared" si="144"/>
        <v>4.4800000000000004</v>
      </c>
      <c r="K1220">
        <f t="shared" si="145"/>
        <v>3.3600000000000003</v>
      </c>
      <c r="L1220">
        <f t="shared" si="146"/>
        <v>5.0400000000000009</v>
      </c>
      <c r="M1220" s="150"/>
      <c r="U1220" s="239"/>
    </row>
    <row r="1221" spans="1:21">
      <c r="A1221" s="239" t="s">
        <v>3989</v>
      </c>
      <c r="B1221" s="239">
        <f t="shared" si="140"/>
        <v>200</v>
      </c>
      <c r="C1221" s="239">
        <f t="shared" si="141"/>
        <v>120</v>
      </c>
      <c r="D1221" s="239">
        <f t="shared" si="142"/>
        <v>10</v>
      </c>
      <c r="E1221" s="149" t="s">
        <v>1129</v>
      </c>
      <c r="F1221" s="150">
        <v>45.1</v>
      </c>
      <c r="G1221" s="150">
        <v>0.64</v>
      </c>
      <c r="H1221" s="150">
        <v>0.128</v>
      </c>
      <c r="I1221" s="151">
        <f t="shared" si="143"/>
        <v>7.68</v>
      </c>
      <c r="J1221">
        <f t="shared" si="144"/>
        <v>5.1199999999999992</v>
      </c>
      <c r="K1221">
        <f t="shared" si="145"/>
        <v>3.84</v>
      </c>
      <c r="L1221">
        <f t="shared" si="146"/>
        <v>5.76</v>
      </c>
      <c r="M1221" s="150"/>
      <c r="U1221" s="239"/>
    </row>
    <row r="1222" spans="1:21">
      <c r="A1222" s="239" t="s">
        <v>3989</v>
      </c>
      <c r="B1222" s="239">
        <f t="shared" si="140"/>
        <v>200</v>
      </c>
      <c r="C1222" s="239">
        <f t="shared" si="141"/>
        <v>120</v>
      </c>
      <c r="D1222" s="239">
        <f t="shared" si="142"/>
        <v>11</v>
      </c>
      <c r="E1222" s="149" t="s">
        <v>1130</v>
      </c>
      <c r="F1222" s="150">
        <v>19</v>
      </c>
      <c r="G1222" s="150">
        <v>0.64</v>
      </c>
      <c r="H1222" s="150">
        <v>5.2000000000000005E-2</v>
      </c>
      <c r="I1222" s="151">
        <f t="shared" si="143"/>
        <v>3.12</v>
      </c>
      <c r="J1222">
        <f t="shared" si="144"/>
        <v>2.08</v>
      </c>
      <c r="K1222">
        <f t="shared" si="145"/>
        <v>1.56</v>
      </c>
      <c r="L1222">
        <f t="shared" si="146"/>
        <v>2.34</v>
      </c>
      <c r="M1222" s="150"/>
      <c r="U1222" s="239"/>
    </row>
    <row r="1223" spans="1:21">
      <c r="A1223" s="239" t="s">
        <v>3989</v>
      </c>
      <c r="B1223" s="239">
        <f t="shared" si="140"/>
        <v>200</v>
      </c>
      <c r="C1223" s="239">
        <f t="shared" si="141"/>
        <v>120</v>
      </c>
      <c r="D1223" s="239">
        <f t="shared" si="142"/>
        <v>12</v>
      </c>
      <c r="E1223" s="149" t="s">
        <v>1131</v>
      </c>
      <c r="F1223" s="150">
        <v>55.8</v>
      </c>
      <c r="G1223" s="150">
        <v>0.64</v>
      </c>
      <c r="H1223" s="150">
        <v>0.156</v>
      </c>
      <c r="I1223" s="151">
        <f t="shared" si="143"/>
        <v>9.36</v>
      </c>
      <c r="J1223">
        <f t="shared" si="144"/>
        <v>6.2399999999999993</v>
      </c>
      <c r="K1223">
        <f t="shared" si="145"/>
        <v>4.68</v>
      </c>
      <c r="L1223">
        <f t="shared" si="146"/>
        <v>7.02</v>
      </c>
      <c r="M1223" s="150"/>
      <c r="U1223" s="239"/>
    </row>
    <row r="1224" spans="1:21">
      <c r="A1224" s="239" t="s">
        <v>3989</v>
      </c>
      <c r="B1224" s="239">
        <f t="shared" si="140"/>
        <v>200</v>
      </c>
      <c r="C1224" s="239">
        <f t="shared" si="141"/>
        <v>120</v>
      </c>
      <c r="D1224" s="239">
        <f t="shared" si="142"/>
        <v>12.5</v>
      </c>
      <c r="E1224" s="149" t="s">
        <v>1132</v>
      </c>
      <c r="F1224" s="150">
        <v>54.7</v>
      </c>
      <c r="G1224" s="150">
        <v>0.64</v>
      </c>
      <c r="H1224" s="150">
        <v>0.152</v>
      </c>
      <c r="I1224" s="151">
        <f t="shared" si="143"/>
        <v>9.1199999999999992</v>
      </c>
      <c r="J1224">
        <f t="shared" si="144"/>
        <v>6.0799999999999992</v>
      </c>
      <c r="K1224">
        <f t="shared" si="145"/>
        <v>4.5599999999999996</v>
      </c>
      <c r="L1224">
        <f t="shared" si="146"/>
        <v>6.84</v>
      </c>
      <c r="M1224" s="150"/>
      <c r="U1224" s="239"/>
    </row>
    <row r="1225" spans="1:21">
      <c r="A1225" t="s">
        <v>3989</v>
      </c>
      <c r="B1225" s="239">
        <f t="shared" si="140"/>
        <v>200</v>
      </c>
      <c r="C1225" s="239">
        <f t="shared" si="141"/>
        <v>120</v>
      </c>
      <c r="D1225" s="239">
        <f t="shared" si="142"/>
        <v>14.2</v>
      </c>
      <c r="E1225" s="149" t="s">
        <v>1133</v>
      </c>
      <c r="F1225" s="150">
        <v>60.9</v>
      </c>
      <c r="G1225" s="150">
        <v>0.64</v>
      </c>
      <c r="H1225" s="150">
        <v>0.17199999999999999</v>
      </c>
      <c r="I1225" s="151">
        <f t="shared" si="143"/>
        <v>10.319999999999999</v>
      </c>
      <c r="J1225">
        <f t="shared" si="144"/>
        <v>6.879999999999999</v>
      </c>
      <c r="K1225">
        <f t="shared" si="145"/>
        <v>5.1599999999999993</v>
      </c>
      <c r="L1225">
        <f t="shared" si="146"/>
        <v>7.7399999999999984</v>
      </c>
      <c r="M1225" s="150"/>
      <c r="U1225" s="239"/>
    </row>
    <row r="1226" spans="1:21">
      <c r="A1226" s="239" t="s">
        <v>3989</v>
      </c>
      <c r="B1226" s="239">
        <f t="shared" si="140"/>
        <v>200</v>
      </c>
      <c r="C1226" s="239">
        <f t="shared" si="141"/>
        <v>120</v>
      </c>
      <c r="D1226" s="239">
        <f t="shared" si="142"/>
        <v>16</v>
      </c>
      <c r="E1226" s="149" t="s">
        <v>1134</v>
      </c>
      <c r="F1226" s="150">
        <v>67.2</v>
      </c>
      <c r="G1226" s="150">
        <v>0.64</v>
      </c>
      <c r="H1226" s="150">
        <v>0.188</v>
      </c>
      <c r="I1226" s="151">
        <f t="shared" si="143"/>
        <v>11.28</v>
      </c>
      <c r="J1226">
        <f t="shared" si="144"/>
        <v>7.52</v>
      </c>
      <c r="K1226">
        <f t="shared" si="145"/>
        <v>5.64</v>
      </c>
      <c r="L1226">
        <f t="shared" si="146"/>
        <v>8.4599999999999991</v>
      </c>
      <c r="M1226" s="150"/>
      <c r="U1226" s="239"/>
    </row>
    <row r="1227" spans="1:21">
      <c r="A1227" s="239" t="s">
        <v>3989</v>
      </c>
      <c r="B1227" s="239">
        <f t="shared" si="140"/>
        <v>200</v>
      </c>
      <c r="C1227" s="239">
        <f t="shared" si="141"/>
        <v>150</v>
      </c>
      <c r="D1227" s="239">
        <f t="shared" si="142"/>
        <v>10</v>
      </c>
      <c r="E1227" s="149" t="s">
        <v>1143</v>
      </c>
      <c r="F1227" s="150">
        <v>51.8</v>
      </c>
      <c r="G1227" s="150">
        <v>0.7</v>
      </c>
      <c r="H1227" s="150">
        <v>0.20800000000000002</v>
      </c>
      <c r="I1227" s="151">
        <f t="shared" si="143"/>
        <v>12.48</v>
      </c>
      <c r="J1227">
        <f t="shared" si="144"/>
        <v>8.32</v>
      </c>
      <c r="K1227">
        <f t="shared" si="145"/>
        <v>6.24</v>
      </c>
      <c r="L1227">
        <f t="shared" si="146"/>
        <v>9.36</v>
      </c>
      <c r="M1227" s="150"/>
      <c r="U1227" s="239"/>
    </row>
    <row r="1228" spans="1:21">
      <c r="A1228" s="239" t="s">
        <v>3989</v>
      </c>
      <c r="B1228" s="239">
        <f t="shared" si="140"/>
        <v>220</v>
      </c>
      <c r="C1228" s="239">
        <f t="shared" si="141"/>
        <v>80</v>
      </c>
      <c r="D1228" s="239">
        <f t="shared" si="142"/>
        <v>6</v>
      </c>
      <c r="E1228" s="149" t="s">
        <v>1182</v>
      </c>
      <c r="F1228" s="150">
        <v>26.3</v>
      </c>
      <c r="G1228" s="150">
        <v>0.6</v>
      </c>
      <c r="H1228" s="150">
        <v>7.1999999999999995E-2</v>
      </c>
      <c r="I1228" s="151">
        <f t="shared" si="143"/>
        <v>4.3199999999999994</v>
      </c>
      <c r="J1228">
        <f t="shared" si="144"/>
        <v>2.8799999999999994</v>
      </c>
      <c r="K1228">
        <f t="shared" si="145"/>
        <v>2.1599999999999997</v>
      </c>
      <c r="L1228">
        <f t="shared" si="146"/>
        <v>3.2399999999999993</v>
      </c>
      <c r="M1228" s="150"/>
      <c r="U1228" s="239"/>
    </row>
    <row r="1229" spans="1:21">
      <c r="A1229" s="239" t="s">
        <v>3989</v>
      </c>
      <c r="B1229" s="239">
        <f t="shared" si="140"/>
        <v>220</v>
      </c>
      <c r="C1229" s="239">
        <f t="shared" si="141"/>
        <v>80</v>
      </c>
      <c r="D1229" s="239">
        <f t="shared" si="142"/>
        <v>8</v>
      </c>
      <c r="E1229" s="149" t="s">
        <v>1183</v>
      </c>
      <c r="F1229" s="150">
        <v>34.1</v>
      </c>
      <c r="G1229" s="150">
        <v>0.6</v>
      </c>
      <c r="H1229" s="150">
        <v>9.6000000000000002E-2</v>
      </c>
      <c r="I1229" s="151">
        <f t="shared" si="143"/>
        <v>5.76</v>
      </c>
      <c r="J1229">
        <f t="shared" si="144"/>
        <v>3.84</v>
      </c>
      <c r="K1229">
        <f t="shared" si="145"/>
        <v>2.88</v>
      </c>
      <c r="L1229">
        <f t="shared" si="146"/>
        <v>4.32</v>
      </c>
      <c r="M1229" s="150"/>
      <c r="U1229" s="239"/>
    </row>
    <row r="1230" spans="1:21">
      <c r="A1230" s="239" t="s">
        <v>3989</v>
      </c>
      <c r="B1230" s="239">
        <f t="shared" si="140"/>
        <v>220</v>
      </c>
      <c r="C1230" s="239">
        <f t="shared" si="141"/>
        <v>80</v>
      </c>
      <c r="D1230" s="239">
        <f t="shared" si="142"/>
        <v>10</v>
      </c>
      <c r="E1230" s="149" t="s">
        <v>1181</v>
      </c>
      <c r="F1230" s="150">
        <v>41.5</v>
      </c>
      <c r="G1230" s="150">
        <v>0.6</v>
      </c>
      <c r="H1230" s="150">
        <v>0.11599999999999999</v>
      </c>
      <c r="I1230" s="151">
        <f t="shared" si="143"/>
        <v>6.9599999999999991</v>
      </c>
      <c r="J1230">
        <f t="shared" si="144"/>
        <v>4.6399999999999988</v>
      </c>
      <c r="K1230">
        <f t="shared" si="145"/>
        <v>3.4799999999999995</v>
      </c>
      <c r="L1230">
        <f t="shared" si="146"/>
        <v>5.2199999999999989</v>
      </c>
      <c r="M1230" s="150"/>
      <c r="U1230" s="239"/>
    </row>
    <row r="1231" spans="1:21">
      <c r="A1231" s="239" t="s">
        <v>3989</v>
      </c>
      <c r="B1231" s="239">
        <f t="shared" si="140"/>
        <v>220</v>
      </c>
      <c r="C1231" s="239">
        <f t="shared" si="141"/>
        <v>120</v>
      </c>
      <c r="D1231" s="239">
        <f t="shared" si="142"/>
        <v>6</v>
      </c>
      <c r="E1231" s="149" t="s">
        <v>1163</v>
      </c>
      <c r="F1231" s="150">
        <v>30.1</v>
      </c>
      <c r="G1231" s="150">
        <v>0.68</v>
      </c>
      <c r="H1231" s="150">
        <v>8.3999999999999991E-2</v>
      </c>
      <c r="I1231" s="151">
        <f t="shared" si="143"/>
        <v>5.0399999999999991</v>
      </c>
      <c r="J1231">
        <f t="shared" si="144"/>
        <v>3.3599999999999994</v>
      </c>
      <c r="K1231">
        <f t="shared" si="145"/>
        <v>2.5199999999999996</v>
      </c>
      <c r="L1231">
        <f t="shared" si="146"/>
        <v>3.7799999999999994</v>
      </c>
      <c r="M1231" s="150"/>
      <c r="U1231" s="239"/>
    </row>
    <row r="1232" spans="1:21">
      <c r="A1232" s="239" t="s">
        <v>3989</v>
      </c>
      <c r="B1232" s="239">
        <f t="shared" si="140"/>
        <v>220</v>
      </c>
      <c r="C1232" s="239">
        <f t="shared" si="141"/>
        <v>120</v>
      </c>
      <c r="D1232" s="239">
        <f t="shared" si="142"/>
        <v>6.3</v>
      </c>
      <c r="E1232" s="149" t="s">
        <v>1164</v>
      </c>
      <c r="F1232" s="150">
        <v>31.6</v>
      </c>
      <c r="G1232" s="150">
        <v>0.68</v>
      </c>
      <c r="H1232" s="150">
        <v>8.7999999999999995E-2</v>
      </c>
      <c r="I1232" s="151">
        <f t="shared" si="143"/>
        <v>5.2799999999999994</v>
      </c>
      <c r="J1232">
        <f t="shared" si="144"/>
        <v>3.5199999999999996</v>
      </c>
      <c r="K1232">
        <f t="shared" si="145"/>
        <v>2.6399999999999997</v>
      </c>
      <c r="L1232">
        <f t="shared" si="146"/>
        <v>3.9599999999999995</v>
      </c>
      <c r="M1232" s="150"/>
      <c r="U1232" s="239"/>
    </row>
    <row r="1233" spans="1:21">
      <c r="A1233" s="239" t="s">
        <v>3989</v>
      </c>
      <c r="B1233" s="239">
        <f t="shared" si="140"/>
        <v>220</v>
      </c>
      <c r="C1233" s="239">
        <f t="shared" si="141"/>
        <v>120</v>
      </c>
      <c r="D1233" s="239">
        <f t="shared" si="142"/>
        <v>7</v>
      </c>
      <c r="E1233" s="149" t="s">
        <v>1165</v>
      </c>
      <c r="F1233" s="150">
        <v>35.799999999999997</v>
      </c>
      <c r="G1233" s="150">
        <v>0.68</v>
      </c>
      <c r="H1233" s="150">
        <v>0.1</v>
      </c>
      <c r="I1233" s="151">
        <f t="shared" si="143"/>
        <v>6</v>
      </c>
      <c r="J1233">
        <f t="shared" si="144"/>
        <v>4</v>
      </c>
      <c r="K1233">
        <f t="shared" si="145"/>
        <v>3</v>
      </c>
      <c r="L1233">
        <f t="shared" si="146"/>
        <v>4.5</v>
      </c>
      <c r="M1233" s="150"/>
      <c r="U1233" s="239"/>
    </row>
    <row r="1234" spans="1:21">
      <c r="A1234" s="239" t="s">
        <v>3989</v>
      </c>
      <c r="B1234" s="239">
        <f t="shared" si="140"/>
        <v>220</v>
      </c>
      <c r="C1234" s="239">
        <f t="shared" si="141"/>
        <v>120</v>
      </c>
      <c r="D1234" s="239">
        <f t="shared" si="142"/>
        <v>7.1</v>
      </c>
      <c r="E1234" s="149" t="s">
        <v>1166</v>
      </c>
      <c r="F1234" s="150">
        <v>35.299999999999997</v>
      </c>
      <c r="G1234" s="150">
        <v>0.68</v>
      </c>
      <c r="H1234" s="150">
        <v>0.1</v>
      </c>
      <c r="I1234" s="151">
        <f t="shared" si="143"/>
        <v>6</v>
      </c>
      <c r="J1234">
        <f t="shared" si="144"/>
        <v>4</v>
      </c>
      <c r="K1234">
        <f t="shared" si="145"/>
        <v>3</v>
      </c>
      <c r="L1234">
        <f t="shared" si="146"/>
        <v>4.5</v>
      </c>
      <c r="M1234" s="150"/>
      <c r="U1234" s="239"/>
    </row>
    <row r="1235" spans="1:21">
      <c r="A1235" s="239" t="s">
        <v>3989</v>
      </c>
      <c r="B1235" s="239">
        <f t="shared" si="140"/>
        <v>220</v>
      </c>
      <c r="C1235" s="239">
        <f t="shared" si="141"/>
        <v>120</v>
      </c>
      <c r="D1235" s="239">
        <f t="shared" si="142"/>
        <v>8</v>
      </c>
      <c r="E1235" s="149" t="s">
        <v>1167</v>
      </c>
      <c r="F1235" s="150">
        <v>39.4</v>
      </c>
      <c r="G1235" s="150">
        <v>0.68</v>
      </c>
      <c r="H1235" s="150">
        <v>0.11200000000000002</v>
      </c>
      <c r="I1235" s="151">
        <f t="shared" si="143"/>
        <v>6.7200000000000006</v>
      </c>
      <c r="J1235">
        <f t="shared" si="144"/>
        <v>4.4800000000000004</v>
      </c>
      <c r="K1235">
        <f t="shared" si="145"/>
        <v>3.3600000000000003</v>
      </c>
      <c r="L1235">
        <f t="shared" si="146"/>
        <v>5.0400000000000009</v>
      </c>
      <c r="M1235" s="150"/>
      <c r="U1235" s="239"/>
    </row>
    <row r="1236" spans="1:21">
      <c r="A1236" s="239" t="s">
        <v>3989</v>
      </c>
      <c r="B1236" s="239">
        <f t="shared" si="140"/>
        <v>220</v>
      </c>
      <c r="C1236" s="239">
        <f t="shared" si="141"/>
        <v>120</v>
      </c>
      <c r="D1236" s="239">
        <f t="shared" si="142"/>
        <v>8.8000000000000007</v>
      </c>
      <c r="E1236" s="149" t="s">
        <v>1168</v>
      </c>
      <c r="F1236" s="150">
        <v>43</v>
      </c>
      <c r="G1236" s="150">
        <v>0.68</v>
      </c>
      <c r="H1236" s="150">
        <v>0.12</v>
      </c>
      <c r="I1236" s="151">
        <f t="shared" si="143"/>
        <v>7.1999999999999993</v>
      </c>
      <c r="J1236">
        <f t="shared" si="144"/>
        <v>4.7999999999999989</v>
      </c>
      <c r="K1236">
        <f t="shared" si="145"/>
        <v>3.5999999999999996</v>
      </c>
      <c r="L1236">
        <f t="shared" si="146"/>
        <v>5.3999999999999995</v>
      </c>
      <c r="M1236" s="150"/>
      <c r="U1236" s="239"/>
    </row>
    <row r="1237" spans="1:21">
      <c r="A1237" s="239" t="s">
        <v>3989</v>
      </c>
      <c r="B1237" s="239">
        <f t="shared" si="140"/>
        <v>220</v>
      </c>
      <c r="C1237" s="239">
        <f t="shared" si="141"/>
        <v>120</v>
      </c>
      <c r="D1237" s="239">
        <f t="shared" si="142"/>
        <v>10</v>
      </c>
      <c r="E1237" s="149" t="s">
        <v>1157</v>
      </c>
      <c r="F1237" s="150">
        <v>48.2</v>
      </c>
      <c r="G1237" s="150">
        <v>0.68</v>
      </c>
      <c r="H1237" s="150">
        <v>0.13600000000000001</v>
      </c>
      <c r="I1237" s="151">
        <f t="shared" si="143"/>
        <v>8.16</v>
      </c>
      <c r="J1237">
        <f t="shared" si="144"/>
        <v>5.4399999999999995</v>
      </c>
      <c r="K1237">
        <f t="shared" si="145"/>
        <v>4.08</v>
      </c>
      <c r="L1237">
        <f t="shared" si="146"/>
        <v>6.12</v>
      </c>
      <c r="M1237" s="150"/>
      <c r="U1237" s="239"/>
    </row>
    <row r="1238" spans="1:21">
      <c r="A1238" s="239" t="s">
        <v>3989</v>
      </c>
      <c r="B1238" s="239">
        <f t="shared" si="140"/>
        <v>220</v>
      </c>
      <c r="C1238" s="239">
        <f t="shared" si="141"/>
        <v>120</v>
      </c>
      <c r="D1238" s="239">
        <f t="shared" si="142"/>
        <v>11</v>
      </c>
      <c r="E1238" s="149" t="s">
        <v>1158</v>
      </c>
      <c r="F1238" s="150">
        <v>52.5</v>
      </c>
      <c r="G1238" s="150">
        <v>0.68</v>
      </c>
      <c r="H1238" s="150">
        <v>0.14799999999999999</v>
      </c>
      <c r="I1238" s="151">
        <f t="shared" si="143"/>
        <v>8.879999999999999</v>
      </c>
      <c r="J1238">
        <f t="shared" si="144"/>
        <v>5.919999999999999</v>
      </c>
      <c r="K1238">
        <f t="shared" si="145"/>
        <v>4.4399999999999995</v>
      </c>
      <c r="L1238">
        <f t="shared" si="146"/>
        <v>6.6599999999999993</v>
      </c>
      <c r="M1238" s="150"/>
      <c r="U1238" s="239"/>
    </row>
    <row r="1239" spans="1:21">
      <c r="A1239" t="s">
        <v>3989</v>
      </c>
      <c r="B1239" s="239">
        <f t="shared" si="140"/>
        <v>220</v>
      </c>
      <c r="C1239" s="239">
        <f t="shared" si="141"/>
        <v>120</v>
      </c>
      <c r="D1239" s="239">
        <f t="shared" si="142"/>
        <v>12</v>
      </c>
      <c r="E1239" s="149" t="s">
        <v>1159</v>
      </c>
      <c r="F1239" s="150">
        <v>59.6</v>
      </c>
      <c r="G1239" s="150">
        <v>0.68</v>
      </c>
      <c r="H1239" s="150">
        <v>0.16799999999999998</v>
      </c>
      <c r="I1239" s="151">
        <f t="shared" si="143"/>
        <v>10.079999999999998</v>
      </c>
      <c r="J1239">
        <f t="shared" si="144"/>
        <v>6.7199999999999989</v>
      </c>
      <c r="K1239">
        <f t="shared" si="145"/>
        <v>5.0399999999999991</v>
      </c>
      <c r="L1239">
        <f t="shared" si="146"/>
        <v>7.5599999999999987</v>
      </c>
      <c r="M1239" s="150"/>
      <c r="U1239" s="239"/>
    </row>
    <row r="1240" spans="1:21">
      <c r="A1240" s="239" t="s">
        <v>3989</v>
      </c>
      <c r="B1240" s="239">
        <f t="shared" si="140"/>
        <v>220</v>
      </c>
      <c r="C1240" s="239">
        <f t="shared" si="141"/>
        <v>120</v>
      </c>
      <c r="D1240" s="239">
        <f t="shared" si="142"/>
        <v>12.5</v>
      </c>
      <c r="E1240" s="149" t="s">
        <v>1160</v>
      </c>
      <c r="F1240" s="150">
        <v>58.7</v>
      </c>
      <c r="G1240" s="150">
        <v>0.68</v>
      </c>
      <c r="H1240" s="150">
        <v>0.16399999999999998</v>
      </c>
      <c r="I1240" s="151">
        <f t="shared" si="143"/>
        <v>9.8399999999999981</v>
      </c>
      <c r="J1240">
        <f t="shared" si="144"/>
        <v>6.5599999999999987</v>
      </c>
      <c r="K1240">
        <f t="shared" si="145"/>
        <v>4.919999999999999</v>
      </c>
      <c r="L1240">
        <f t="shared" si="146"/>
        <v>7.379999999999999</v>
      </c>
      <c r="M1240" s="150"/>
      <c r="U1240" s="239"/>
    </row>
    <row r="1241" spans="1:21">
      <c r="A1241" s="239" t="s">
        <v>3989</v>
      </c>
      <c r="B1241" s="239">
        <f t="shared" si="140"/>
        <v>220</v>
      </c>
      <c r="C1241" s="239">
        <f t="shared" si="141"/>
        <v>120</v>
      </c>
      <c r="D1241" s="239">
        <f t="shared" si="142"/>
        <v>14.2</v>
      </c>
      <c r="E1241" s="149" t="s">
        <v>1161</v>
      </c>
      <c r="F1241" s="150">
        <v>65.400000000000006</v>
      </c>
      <c r="G1241" s="150">
        <v>0.68</v>
      </c>
      <c r="H1241" s="150">
        <v>0.184</v>
      </c>
      <c r="I1241" s="151">
        <f t="shared" si="143"/>
        <v>11.04</v>
      </c>
      <c r="J1241">
        <f t="shared" si="144"/>
        <v>7.3599999999999994</v>
      </c>
      <c r="K1241">
        <f t="shared" si="145"/>
        <v>5.52</v>
      </c>
      <c r="L1241">
        <f t="shared" si="146"/>
        <v>8.2799999999999994</v>
      </c>
      <c r="M1241" s="150"/>
      <c r="U1241" s="239"/>
    </row>
    <row r="1242" spans="1:21">
      <c r="A1242" s="239" t="s">
        <v>3989</v>
      </c>
      <c r="B1242" s="239">
        <f t="shared" si="140"/>
        <v>220</v>
      </c>
      <c r="C1242" s="239">
        <f t="shared" si="141"/>
        <v>120</v>
      </c>
      <c r="D1242" s="239">
        <f t="shared" si="142"/>
        <v>16</v>
      </c>
      <c r="E1242" s="149" t="s">
        <v>1162</v>
      </c>
      <c r="F1242" s="150">
        <v>72.2</v>
      </c>
      <c r="G1242" s="150">
        <v>0.68</v>
      </c>
      <c r="H1242" s="150">
        <v>0.20400000000000001</v>
      </c>
      <c r="I1242" s="151">
        <f t="shared" si="143"/>
        <v>12.24</v>
      </c>
      <c r="J1242">
        <f t="shared" si="144"/>
        <v>8.16</v>
      </c>
      <c r="K1242">
        <f t="shared" si="145"/>
        <v>6.12</v>
      </c>
      <c r="L1242">
        <f t="shared" si="146"/>
        <v>9.18</v>
      </c>
      <c r="M1242" s="150"/>
      <c r="U1242" s="239"/>
    </row>
    <row r="1243" spans="1:21">
      <c r="A1243" s="239" t="s">
        <v>3989</v>
      </c>
      <c r="B1243" s="239">
        <f t="shared" si="140"/>
        <v>250</v>
      </c>
      <c r="C1243" s="239">
        <f t="shared" si="141"/>
        <v>50</v>
      </c>
      <c r="D1243" s="239">
        <f t="shared" si="142"/>
        <v>5</v>
      </c>
      <c r="E1243" s="149" t="s">
        <v>1214</v>
      </c>
      <c r="F1243" s="150">
        <v>22.2</v>
      </c>
      <c r="G1243" s="150">
        <v>0.6</v>
      </c>
      <c r="H1243" s="150">
        <v>6.4000000000000001E-2</v>
      </c>
      <c r="I1243" s="151">
        <f t="shared" si="143"/>
        <v>3.84</v>
      </c>
      <c r="J1243">
        <f t="shared" si="144"/>
        <v>2.5599999999999996</v>
      </c>
      <c r="K1243">
        <f t="shared" si="145"/>
        <v>1.92</v>
      </c>
      <c r="L1243">
        <f t="shared" si="146"/>
        <v>2.88</v>
      </c>
      <c r="M1243" s="150"/>
      <c r="U1243" s="239"/>
    </row>
    <row r="1244" spans="1:21">
      <c r="A1244" s="239" t="s">
        <v>3989</v>
      </c>
      <c r="B1244" s="239">
        <f t="shared" si="140"/>
        <v>250</v>
      </c>
      <c r="C1244" s="239">
        <f t="shared" si="141"/>
        <v>50</v>
      </c>
      <c r="D1244" s="239">
        <f t="shared" si="142"/>
        <v>6</v>
      </c>
      <c r="E1244" s="149" t="s">
        <v>1215</v>
      </c>
      <c r="F1244" s="150">
        <v>26.3</v>
      </c>
      <c r="G1244" s="150">
        <v>0.6</v>
      </c>
      <c r="H1244" s="150">
        <v>7.1999999999999995E-2</v>
      </c>
      <c r="I1244" s="151">
        <f t="shared" si="143"/>
        <v>4.3199999999999994</v>
      </c>
      <c r="J1244">
        <f t="shared" si="144"/>
        <v>2.8799999999999994</v>
      </c>
      <c r="K1244">
        <f t="shared" si="145"/>
        <v>2.1599999999999997</v>
      </c>
      <c r="L1244">
        <f t="shared" si="146"/>
        <v>3.2399999999999993</v>
      </c>
      <c r="M1244" s="150"/>
      <c r="U1244" s="239"/>
    </row>
    <row r="1245" spans="1:21">
      <c r="A1245" s="239" t="s">
        <v>3989</v>
      </c>
      <c r="B1245" s="239">
        <f t="shared" si="140"/>
        <v>250</v>
      </c>
      <c r="C1245" s="239">
        <f t="shared" si="141"/>
        <v>50</v>
      </c>
      <c r="D1245" s="239">
        <f t="shared" si="142"/>
        <v>8</v>
      </c>
      <c r="E1245" s="149" t="s">
        <v>1216</v>
      </c>
      <c r="F1245" s="150">
        <v>34.1</v>
      </c>
      <c r="G1245" s="150">
        <v>0.6</v>
      </c>
      <c r="H1245" s="150">
        <v>9.6000000000000002E-2</v>
      </c>
      <c r="I1245" s="151">
        <f t="shared" si="143"/>
        <v>5.76</v>
      </c>
      <c r="J1245">
        <f t="shared" si="144"/>
        <v>3.84</v>
      </c>
      <c r="K1245">
        <f t="shared" si="145"/>
        <v>2.88</v>
      </c>
      <c r="L1245">
        <f t="shared" si="146"/>
        <v>4.32</v>
      </c>
      <c r="M1245" s="150"/>
      <c r="U1245" s="239"/>
    </row>
    <row r="1246" spans="1:21">
      <c r="A1246" s="239" t="s">
        <v>3989</v>
      </c>
      <c r="B1246" s="239">
        <f t="shared" si="140"/>
        <v>250</v>
      </c>
      <c r="C1246" s="239">
        <f t="shared" si="141"/>
        <v>100</v>
      </c>
      <c r="D1246" s="239">
        <f t="shared" si="142"/>
        <v>10</v>
      </c>
      <c r="E1246" s="149" t="s">
        <v>1196</v>
      </c>
      <c r="F1246" s="150">
        <v>49.4</v>
      </c>
      <c r="G1246" s="150">
        <v>0.8</v>
      </c>
      <c r="H1246" s="150">
        <v>0.14000000000000001</v>
      </c>
      <c r="I1246" s="151">
        <f t="shared" si="143"/>
        <v>8.4</v>
      </c>
      <c r="J1246">
        <f t="shared" si="144"/>
        <v>5.6</v>
      </c>
      <c r="K1246">
        <f t="shared" si="145"/>
        <v>4.2</v>
      </c>
      <c r="L1246">
        <f t="shared" si="146"/>
        <v>6.3000000000000007</v>
      </c>
      <c r="M1246" s="150"/>
      <c r="U1246" s="239"/>
    </row>
    <row r="1247" spans="1:21">
      <c r="A1247" s="239" t="s">
        <v>3989</v>
      </c>
      <c r="B1247" s="239">
        <f t="shared" si="140"/>
        <v>250</v>
      </c>
      <c r="C1247" s="239">
        <f t="shared" si="141"/>
        <v>150</v>
      </c>
      <c r="D1247" s="239">
        <f t="shared" si="142"/>
        <v>6</v>
      </c>
      <c r="E1247" s="149" t="s">
        <v>1203</v>
      </c>
      <c r="F1247" s="150">
        <v>35.58</v>
      </c>
      <c r="G1247" s="150">
        <v>0.8</v>
      </c>
      <c r="H1247" s="150">
        <v>0.1</v>
      </c>
      <c r="I1247" s="151">
        <f t="shared" si="143"/>
        <v>6</v>
      </c>
      <c r="J1247">
        <f t="shared" si="144"/>
        <v>4</v>
      </c>
      <c r="K1247">
        <f t="shared" si="145"/>
        <v>3</v>
      </c>
      <c r="L1247">
        <f t="shared" si="146"/>
        <v>4.5</v>
      </c>
      <c r="M1247" s="150"/>
      <c r="U1247" s="239"/>
    </row>
    <row r="1248" spans="1:21">
      <c r="A1248" s="239" t="s">
        <v>3989</v>
      </c>
      <c r="B1248" s="239">
        <f t="shared" si="140"/>
        <v>250</v>
      </c>
      <c r="C1248" s="239">
        <f t="shared" si="141"/>
        <v>150</v>
      </c>
      <c r="D1248" s="239">
        <f t="shared" si="142"/>
        <v>6.3</v>
      </c>
      <c r="E1248" s="149" t="s">
        <v>1204</v>
      </c>
      <c r="F1248" s="150">
        <v>37.5</v>
      </c>
      <c r="G1248" s="150">
        <v>0.8</v>
      </c>
      <c r="H1248" s="150">
        <v>0.10400000000000001</v>
      </c>
      <c r="I1248" s="151">
        <f t="shared" si="143"/>
        <v>6.24</v>
      </c>
      <c r="J1248">
        <f t="shared" si="144"/>
        <v>4.16</v>
      </c>
      <c r="K1248">
        <f t="shared" si="145"/>
        <v>3.12</v>
      </c>
      <c r="L1248">
        <f t="shared" si="146"/>
        <v>4.68</v>
      </c>
      <c r="M1248" s="150"/>
      <c r="U1248" s="239"/>
    </row>
    <row r="1249" spans="1:21">
      <c r="A1249" s="239" t="s">
        <v>3989</v>
      </c>
      <c r="B1249" s="239">
        <f t="shared" si="140"/>
        <v>250</v>
      </c>
      <c r="C1249" s="239">
        <f t="shared" si="141"/>
        <v>150</v>
      </c>
      <c r="D1249" s="239">
        <f t="shared" si="142"/>
        <v>7</v>
      </c>
      <c r="E1249" s="149" t="s">
        <v>1205</v>
      </c>
      <c r="F1249" s="150">
        <v>42.4</v>
      </c>
      <c r="G1249" s="150">
        <v>0.8</v>
      </c>
      <c r="H1249" s="150">
        <v>0.12</v>
      </c>
      <c r="I1249" s="151">
        <f t="shared" si="143"/>
        <v>7.1999999999999993</v>
      </c>
      <c r="J1249">
        <f t="shared" si="144"/>
        <v>4.7999999999999989</v>
      </c>
      <c r="K1249">
        <f t="shared" si="145"/>
        <v>3.5999999999999996</v>
      </c>
      <c r="L1249">
        <f t="shared" si="146"/>
        <v>5.3999999999999995</v>
      </c>
      <c r="M1249" s="150"/>
      <c r="U1249" s="239"/>
    </row>
    <row r="1250" spans="1:21">
      <c r="A1250" s="239" t="s">
        <v>3989</v>
      </c>
      <c r="B1250" s="239">
        <f t="shared" si="140"/>
        <v>250</v>
      </c>
      <c r="C1250" s="239">
        <f t="shared" si="141"/>
        <v>150</v>
      </c>
      <c r="D1250" s="239">
        <f t="shared" si="142"/>
        <v>7.1</v>
      </c>
      <c r="E1250" s="149" t="s">
        <v>1206</v>
      </c>
      <c r="F1250" s="150">
        <v>42</v>
      </c>
      <c r="G1250" s="150">
        <v>0.8</v>
      </c>
      <c r="H1250" s="150">
        <v>0.11599999999999999</v>
      </c>
      <c r="I1250" s="151">
        <f t="shared" si="143"/>
        <v>6.9599999999999991</v>
      </c>
      <c r="J1250">
        <f t="shared" si="144"/>
        <v>4.6399999999999988</v>
      </c>
      <c r="K1250">
        <f t="shared" si="145"/>
        <v>3.4799999999999995</v>
      </c>
      <c r="L1250">
        <f t="shared" si="146"/>
        <v>5.2199999999999989</v>
      </c>
      <c r="M1250" s="150"/>
      <c r="U1250" s="239"/>
    </row>
    <row r="1251" spans="1:21">
      <c r="A1251" s="239" t="s">
        <v>3989</v>
      </c>
      <c r="B1251" s="239">
        <f t="shared" si="140"/>
        <v>250</v>
      </c>
      <c r="C1251" s="239">
        <f t="shared" si="141"/>
        <v>150</v>
      </c>
      <c r="D1251" s="239">
        <f t="shared" si="142"/>
        <v>8</v>
      </c>
      <c r="E1251" s="149" t="s">
        <v>1207</v>
      </c>
      <c r="F1251" s="150">
        <v>46.9</v>
      </c>
      <c r="G1251" s="150">
        <v>0.8</v>
      </c>
      <c r="H1251" s="150">
        <v>0.13200000000000001</v>
      </c>
      <c r="I1251" s="151">
        <f t="shared" si="143"/>
        <v>7.92</v>
      </c>
      <c r="J1251">
        <f t="shared" si="144"/>
        <v>5.2799999999999994</v>
      </c>
      <c r="K1251">
        <f t="shared" si="145"/>
        <v>3.96</v>
      </c>
      <c r="L1251">
        <f t="shared" si="146"/>
        <v>5.9399999999999995</v>
      </c>
      <c r="M1251" s="150"/>
      <c r="U1251" s="239"/>
    </row>
    <row r="1252" spans="1:21">
      <c r="A1252" s="239" t="s">
        <v>3989</v>
      </c>
      <c r="B1252" s="239">
        <f t="shared" si="140"/>
        <v>250</v>
      </c>
      <c r="C1252" s="239">
        <f t="shared" si="141"/>
        <v>150</v>
      </c>
      <c r="D1252" s="239">
        <f t="shared" si="142"/>
        <v>8.8000000000000007</v>
      </c>
      <c r="E1252" s="149" t="s">
        <v>1208</v>
      </c>
      <c r="F1252" s="150">
        <v>51.3</v>
      </c>
      <c r="G1252" s="150">
        <v>0.8</v>
      </c>
      <c r="H1252" s="150">
        <v>0.14399999999999999</v>
      </c>
      <c r="I1252" s="151">
        <f t="shared" si="143"/>
        <v>8.6399999999999988</v>
      </c>
      <c r="J1252">
        <f t="shared" si="144"/>
        <v>5.7599999999999989</v>
      </c>
      <c r="K1252">
        <f t="shared" si="145"/>
        <v>4.3199999999999994</v>
      </c>
      <c r="L1252">
        <f t="shared" si="146"/>
        <v>6.4799999999999986</v>
      </c>
      <c r="M1252" s="150"/>
      <c r="U1252" s="239"/>
    </row>
    <row r="1253" spans="1:21">
      <c r="A1253" s="239" t="s">
        <v>3989</v>
      </c>
      <c r="B1253" s="239">
        <f t="shared" si="140"/>
        <v>250</v>
      </c>
      <c r="C1253" s="239">
        <f t="shared" si="141"/>
        <v>150</v>
      </c>
      <c r="D1253" s="239">
        <f t="shared" si="142"/>
        <v>10</v>
      </c>
      <c r="E1253" s="149" t="s">
        <v>1197</v>
      </c>
      <c r="F1253" s="150">
        <v>57.6</v>
      </c>
      <c r="G1253" s="150">
        <v>0.8</v>
      </c>
      <c r="H1253" s="150">
        <v>0.16</v>
      </c>
      <c r="I1253" s="151">
        <f t="shared" si="143"/>
        <v>9.6</v>
      </c>
      <c r="J1253">
        <f t="shared" si="144"/>
        <v>6.3999999999999995</v>
      </c>
      <c r="K1253">
        <f t="shared" si="145"/>
        <v>4.8</v>
      </c>
      <c r="L1253">
        <f t="shared" si="146"/>
        <v>7.1999999999999993</v>
      </c>
      <c r="M1253" s="150"/>
      <c r="U1253" s="239"/>
    </row>
    <row r="1254" spans="1:21">
      <c r="A1254" s="239" t="s">
        <v>3989</v>
      </c>
      <c r="B1254" s="239">
        <f t="shared" si="140"/>
        <v>250</v>
      </c>
      <c r="C1254" s="239">
        <f t="shared" si="141"/>
        <v>150</v>
      </c>
      <c r="D1254" s="239">
        <f t="shared" si="142"/>
        <v>11</v>
      </c>
      <c r="E1254" s="149" t="s">
        <v>1198</v>
      </c>
      <c r="F1254" s="150">
        <v>62.8</v>
      </c>
      <c r="G1254" s="150">
        <v>0.8</v>
      </c>
      <c r="H1254" s="150">
        <v>0.17599999999999999</v>
      </c>
      <c r="I1254" s="151">
        <f t="shared" si="143"/>
        <v>10.559999999999999</v>
      </c>
      <c r="J1254">
        <f t="shared" si="144"/>
        <v>7.0399999999999991</v>
      </c>
      <c r="K1254">
        <f t="shared" si="145"/>
        <v>5.2799999999999994</v>
      </c>
      <c r="L1254">
        <f t="shared" si="146"/>
        <v>7.919999999999999</v>
      </c>
      <c r="M1254" s="150"/>
      <c r="U1254" s="239"/>
    </row>
    <row r="1255" spans="1:21">
      <c r="A1255" s="239" t="s">
        <v>3989</v>
      </c>
      <c r="B1255" s="239">
        <f t="shared" si="140"/>
        <v>250</v>
      </c>
      <c r="C1255" s="239">
        <f t="shared" si="141"/>
        <v>150</v>
      </c>
      <c r="D1255" s="239">
        <f t="shared" si="142"/>
        <v>12</v>
      </c>
      <c r="E1255" s="149" t="s">
        <v>1199</v>
      </c>
      <c r="F1255" s="150">
        <v>67.3</v>
      </c>
      <c r="G1255" s="150">
        <v>0.8</v>
      </c>
      <c r="H1255" s="150">
        <v>0.188</v>
      </c>
      <c r="I1255" s="151">
        <f t="shared" si="143"/>
        <v>11.28</v>
      </c>
      <c r="J1255">
        <f t="shared" si="144"/>
        <v>7.52</v>
      </c>
      <c r="K1255">
        <f t="shared" si="145"/>
        <v>5.64</v>
      </c>
      <c r="L1255">
        <f t="shared" si="146"/>
        <v>8.4599999999999991</v>
      </c>
      <c r="M1255" s="150"/>
      <c r="U1255" s="239"/>
    </row>
    <row r="1256" spans="1:21">
      <c r="A1256" s="239" t="s">
        <v>3989</v>
      </c>
      <c r="B1256" s="239">
        <f t="shared" si="140"/>
        <v>250</v>
      </c>
      <c r="C1256" s="239">
        <f t="shared" si="141"/>
        <v>150</v>
      </c>
      <c r="D1256" s="239">
        <f t="shared" si="142"/>
        <v>12.5</v>
      </c>
      <c r="E1256" s="149" t="s">
        <v>1200</v>
      </c>
      <c r="F1256" s="150">
        <v>68.3</v>
      </c>
      <c r="G1256" s="150">
        <v>0.8</v>
      </c>
      <c r="H1256" s="150">
        <v>0.192</v>
      </c>
      <c r="I1256" s="151">
        <f t="shared" si="143"/>
        <v>11.52</v>
      </c>
      <c r="J1256">
        <f t="shared" si="144"/>
        <v>7.68</v>
      </c>
      <c r="K1256">
        <f t="shared" si="145"/>
        <v>5.76</v>
      </c>
      <c r="L1256">
        <f t="shared" si="146"/>
        <v>8.64</v>
      </c>
      <c r="M1256" s="150"/>
      <c r="U1256" s="239"/>
    </row>
    <row r="1257" spans="1:21">
      <c r="A1257" t="s">
        <v>3989</v>
      </c>
      <c r="B1257" s="239">
        <f t="shared" si="140"/>
        <v>250</v>
      </c>
      <c r="C1257" s="239">
        <f t="shared" si="141"/>
        <v>150</v>
      </c>
      <c r="D1257" s="239">
        <f t="shared" si="142"/>
        <v>14.2</v>
      </c>
      <c r="E1257" s="149" t="s">
        <v>1201</v>
      </c>
      <c r="F1257" s="150">
        <v>78.8</v>
      </c>
      <c r="G1257" s="150">
        <v>0.8</v>
      </c>
      <c r="H1257" s="150">
        <v>0.22</v>
      </c>
      <c r="I1257" s="151">
        <f t="shared" si="143"/>
        <v>13.2</v>
      </c>
      <c r="J1257">
        <f t="shared" si="144"/>
        <v>8.7999999999999989</v>
      </c>
      <c r="K1257">
        <f t="shared" si="145"/>
        <v>6.6</v>
      </c>
      <c r="L1257">
        <f t="shared" si="146"/>
        <v>9.8999999999999986</v>
      </c>
      <c r="M1257" s="150"/>
      <c r="U1257" s="239"/>
    </row>
    <row r="1258" spans="1:21">
      <c r="A1258" s="239" t="s">
        <v>3989</v>
      </c>
      <c r="B1258" s="239">
        <f t="shared" si="140"/>
        <v>250</v>
      </c>
      <c r="C1258" s="239">
        <f t="shared" si="141"/>
        <v>150</v>
      </c>
      <c r="D1258" s="239">
        <f t="shared" si="142"/>
        <v>16</v>
      </c>
      <c r="E1258" s="149" t="s">
        <v>1202</v>
      </c>
      <c r="F1258" s="150">
        <v>87.3</v>
      </c>
      <c r="G1258" s="150">
        <v>0.8</v>
      </c>
      <c r="H1258" s="150">
        <v>0.24399999999999999</v>
      </c>
      <c r="I1258" s="151">
        <f t="shared" si="143"/>
        <v>14.64</v>
      </c>
      <c r="J1258">
        <f t="shared" si="144"/>
        <v>9.76</v>
      </c>
      <c r="K1258">
        <f t="shared" si="145"/>
        <v>7.32</v>
      </c>
      <c r="L1258">
        <f t="shared" si="146"/>
        <v>10.98</v>
      </c>
      <c r="M1258" s="150"/>
      <c r="U1258" s="239"/>
    </row>
    <row r="1259" spans="1:21">
      <c r="A1259" s="239" t="s">
        <v>3989</v>
      </c>
      <c r="B1259" s="239">
        <f t="shared" si="140"/>
        <v>260</v>
      </c>
      <c r="C1259" s="239">
        <f t="shared" si="141"/>
        <v>140</v>
      </c>
      <c r="D1259" s="239">
        <f t="shared" si="142"/>
        <v>6</v>
      </c>
      <c r="E1259" s="149" t="s">
        <v>1223</v>
      </c>
      <c r="F1259" s="150">
        <v>35.700000000000003</v>
      </c>
      <c r="G1259" s="150">
        <v>0.8</v>
      </c>
      <c r="H1259" s="150">
        <v>0.1</v>
      </c>
      <c r="I1259" s="151">
        <f t="shared" si="143"/>
        <v>6</v>
      </c>
      <c r="J1259">
        <f t="shared" si="144"/>
        <v>4</v>
      </c>
      <c r="K1259">
        <f t="shared" si="145"/>
        <v>3</v>
      </c>
      <c r="L1259">
        <f t="shared" si="146"/>
        <v>4.5</v>
      </c>
      <c r="M1259" s="150"/>
      <c r="U1259" s="239"/>
    </row>
    <row r="1260" spans="1:21">
      <c r="A1260" s="239" t="s">
        <v>3989</v>
      </c>
      <c r="B1260" s="239">
        <f t="shared" si="140"/>
        <v>260</v>
      </c>
      <c r="C1260" s="239">
        <f t="shared" si="141"/>
        <v>140</v>
      </c>
      <c r="D1260" s="239">
        <f t="shared" si="142"/>
        <v>6.3</v>
      </c>
      <c r="E1260" s="149" t="s">
        <v>1224</v>
      </c>
      <c r="F1260" s="150">
        <v>37.5</v>
      </c>
      <c r="G1260" s="150">
        <v>0.8</v>
      </c>
      <c r="H1260" s="150">
        <v>0.10400000000000001</v>
      </c>
      <c r="I1260" s="151">
        <f t="shared" si="143"/>
        <v>6.24</v>
      </c>
      <c r="J1260">
        <f t="shared" si="144"/>
        <v>4.16</v>
      </c>
      <c r="K1260">
        <f t="shared" si="145"/>
        <v>3.12</v>
      </c>
      <c r="L1260">
        <f t="shared" si="146"/>
        <v>4.68</v>
      </c>
      <c r="M1260" s="150"/>
      <c r="U1260" s="239"/>
    </row>
    <row r="1261" spans="1:21">
      <c r="A1261" s="239" t="s">
        <v>3989</v>
      </c>
      <c r="B1261" s="239">
        <f t="shared" si="140"/>
        <v>260</v>
      </c>
      <c r="C1261" s="239">
        <f t="shared" si="141"/>
        <v>140</v>
      </c>
      <c r="D1261" s="239">
        <f t="shared" si="142"/>
        <v>7</v>
      </c>
      <c r="E1261" s="149" t="s">
        <v>1225</v>
      </c>
      <c r="F1261" s="150">
        <v>42.4</v>
      </c>
      <c r="G1261" s="150">
        <v>0.8</v>
      </c>
      <c r="H1261" s="150">
        <v>0.12</v>
      </c>
      <c r="I1261" s="151">
        <f t="shared" si="143"/>
        <v>7.1999999999999993</v>
      </c>
      <c r="J1261">
        <f t="shared" si="144"/>
        <v>4.7999999999999989</v>
      </c>
      <c r="K1261">
        <f t="shared" si="145"/>
        <v>3.5999999999999996</v>
      </c>
      <c r="L1261">
        <f t="shared" si="146"/>
        <v>5.3999999999999995</v>
      </c>
      <c r="M1261" s="150"/>
      <c r="U1261" s="239"/>
    </row>
    <row r="1262" spans="1:21">
      <c r="A1262" s="239" t="s">
        <v>3989</v>
      </c>
      <c r="B1262" s="239">
        <f t="shared" si="140"/>
        <v>260</v>
      </c>
      <c r="C1262" s="239">
        <f t="shared" si="141"/>
        <v>140</v>
      </c>
      <c r="D1262" s="239">
        <f t="shared" si="142"/>
        <v>7.1</v>
      </c>
      <c r="E1262" s="149" t="s">
        <v>1226</v>
      </c>
      <c r="F1262" s="150">
        <v>42</v>
      </c>
      <c r="G1262" s="150">
        <v>0.8</v>
      </c>
      <c r="H1262" s="150">
        <v>0.11599999999999999</v>
      </c>
      <c r="I1262" s="151">
        <f t="shared" si="143"/>
        <v>6.9599999999999991</v>
      </c>
      <c r="J1262">
        <f t="shared" si="144"/>
        <v>4.6399999999999988</v>
      </c>
      <c r="K1262">
        <f t="shared" si="145"/>
        <v>3.4799999999999995</v>
      </c>
      <c r="L1262">
        <f t="shared" si="146"/>
        <v>5.2199999999999989</v>
      </c>
      <c r="M1262" s="150"/>
      <c r="U1262" s="239"/>
    </row>
    <row r="1263" spans="1:21">
      <c r="A1263" s="239" t="s">
        <v>3989</v>
      </c>
      <c r="B1263" s="239">
        <f t="shared" si="140"/>
        <v>260</v>
      </c>
      <c r="C1263" s="239">
        <f t="shared" si="141"/>
        <v>140</v>
      </c>
      <c r="D1263" s="239">
        <f t="shared" si="142"/>
        <v>8</v>
      </c>
      <c r="E1263" s="149" t="s">
        <v>1227</v>
      </c>
      <c r="F1263" s="150">
        <v>46.9</v>
      </c>
      <c r="G1263" s="150">
        <v>0.8</v>
      </c>
      <c r="H1263" s="150">
        <v>0.13200000000000001</v>
      </c>
      <c r="I1263" s="151">
        <f t="shared" si="143"/>
        <v>7.92</v>
      </c>
      <c r="J1263">
        <f t="shared" si="144"/>
        <v>5.2799999999999994</v>
      </c>
      <c r="K1263">
        <f t="shared" si="145"/>
        <v>3.96</v>
      </c>
      <c r="L1263">
        <f t="shared" si="146"/>
        <v>5.9399999999999995</v>
      </c>
      <c r="M1263" s="150"/>
      <c r="U1263" s="239"/>
    </row>
    <row r="1264" spans="1:21">
      <c r="A1264" s="239" t="s">
        <v>3989</v>
      </c>
      <c r="B1264" s="239">
        <f t="shared" si="140"/>
        <v>260</v>
      </c>
      <c r="C1264" s="239">
        <f t="shared" si="141"/>
        <v>140</v>
      </c>
      <c r="D1264" s="239">
        <f t="shared" si="142"/>
        <v>8.8000000000000007</v>
      </c>
      <c r="E1264" s="149" t="s">
        <v>1228</v>
      </c>
      <c r="F1264" s="150">
        <v>51.3</v>
      </c>
      <c r="G1264" s="150">
        <v>0.8</v>
      </c>
      <c r="H1264" s="150">
        <v>0.14399999999999999</v>
      </c>
      <c r="I1264" s="151">
        <f t="shared" si="143"/>
        <v>8.6399999999999988</v>
      </c>
      <c r="J1264">
        <f t="shared" si="144"/>
        <v>5.7599999999999989</v>
      </c>
      <c r="K1264">
        <f t="shared" si="145"/>
        <v>4.3199999999999994</v>
      </c>
      <c r="L1264">
        <f t="shared" si="146"/>
        <v>6.4799999999999986</v>
      </c>
      <c r="M1264" s="150"/>
      <c r="U1264" s="239"/>
    </row>
    <row r="1265" spans="1:21">
      <c r="A1265" s="239" t="s">
        <v>3989</v>
      </c>
      <c r="B1265" s="239">
        <f t="shared" si="140"/>
        <v>260</v>
      </c>
      <c r="C1265" s="239">
        <f t="shared" si="141"/>
        <v>140</v>
      </c>
      <c r="D1265" s="239">
        <f t="shared" si="142"/>
        <v>10</v>
      </c>
      <c r="E1265" s="149" t="s">
        <v>1217</v>
      </c>
      <c r="F1265" s="150">
        <v>57.6</v>
      </c>
      <c r="G1265" s="150">
        <v>0.8</v>
      </c>
      <c r="H1265" s="150">
        <v>0.16</v>
      </c>
      <c r="I1265" s="151">
        <f t="shared" si="143"/>
        <v>9.6</v>
      </c>
      <c r="J1265">
        <f t="shared" si="144"/>
        <v>6.3999999999999995</v>
      </c>
      <c r="K1265">
        <f t="shared" si="145"/>
        <v>4.8</v>
      </c>
      <c r="L1265">
        <f t="shared" si="146"/>
        <v>7.1999999999999993</v>
      </c>
      <c r="M1265" s="150"/>
      <c r="U1265" s="239"/>
    </row>
    <row r="1266" spans="1:21">
      <c r="A1266" s="239" t="s">
        <v>3989</v>
      </c>
      <c r="B1266" s="239">
        <f t="shared" si="140"/>
        <v>260</v>
      </c>
      <c r="C1266" s="239">
        <f t="shared" si="141"/>
        <v>140</v>
      </c>
      <c r="D1266" s="239">
        <f t="shared" si="142"/>
        <v>11</v>
      </c>
      <c r="E1266" s="149" t="s">
        <v>1218</v>
      </c>
      <c r="F1266" s="150">
        <v>62.8</v>
      </c>
      <c r="G1266" s="150">
        <v>0.8</v>
      </c>
      <c r="H1266" s="150">
        <v>0.17599999999999999</v>
      </c>
      <c r="I1266" s="151">
        <f t="shared" si="143"/>
        <v>10.559999999999999</v>
      </c>
      <c r="J1266">
        <f t="shared" si="144"/>
        <v>7.0399999999999991</v>
      </c>
      <c r="K1266">
        <f t="shared" si="145"/>
        <v>5.2799999999999994</v>
      </c>
      <c r="L1266">
        <f t="shared" si="146"/>
        <v>7.919999999999999</v>
      </c>
      <c r="M1266" s="150"/>
      <c r="U1266" s="239"/>
    </row>
    <row r="1267" spans="1:21">
      <c r="A1267" s="239" t="s">
        <v>3989</v>
      </c>
      <c r="B1267" s="239">
        <f t="shared" si="140"/>
        <v>260</v>
      </c>
      <c r="C1267" s="239">
        <f t="shared" si="141"/>
        <v>140</v>
      </c>
      <c r="D1267" s="239">
        <f t="shared" si="142"/>
        <v>12</v>
      </c>
      <c r="E1267" s="149" t="s">
        <v>1219</v>
      </c>
      <c r="F1267" s="150">
        <v>67.3</v>
      </c>
      <c r="G1267" s="150">
        <v>0.8</v>
      </c>
      <c r="H1267" s="150">
        <v>0.188</v>
      </c>
      <c r="I1267" s="151">
        <f t="shared" si="143"/>
        <v>11.28</v>
      </c>
      <c r="J1267">
        <f t="shared" si="144"/>
        <v>7.52</v>
      </c>
      <c r="K1267">
        <f t="shared" si="145"/>
        <v>5.64</v>
      </c>
      <c r="L1267">
        <f t="shared" si="146"/>
        <v>8.4599999999999991</v>
      </c>
      <c r="M1267" s="150"/>
      <c r="U1267" s="239"/>
    </row>
    <row r="1268" spans="1:21">
      <c r="A1268" s="239" t="s">
        <v>3989</v>
      </c>
      <c r="B1268" s="239">
        <f t="shared" si="140"/>
        <v>260</v>
      </c>
      <c r="C1268" s="239">
        <f t="shared" si="141"/>
        <v>140</v>
      </c>
      <c r="D1268" s="239">
        <f t="shared" si="142"/>
        <v>12.5</v>
      </c>
      <c r="E1268" s="149" t="s">
        <v>1220</v>
      </c>
      <c r="F1268" s="150">
        <v>70.400000000000006</v>
      </c>
      <c r="G1268" s="150">
        <v>0.8</v>
      </c>
      <c r="H1268" s="150">
        <v>0.19600000000000001</v>
      </c>
      <c r="I1268" s="151">
        <f t="shared" si="143"/>
        <v>11.76</v>
      </c>
      <c r="J1268">
        <f t="shared" si="144"/>
        <v>7.84</v>
      </c>
      <c r="K1268">
        <f t="shared" si="145"/>
        <v>5.88</v>
      </c>
      <c r="L1268">
        <f t="shared" si="146"/>
        <v>8.82</v>
      </c>
      <c r="M1268" s="150"/>
      <c r="U1268" s="239"/>
    </row>
    <row r="1269" spans="1:21">
      <c r="A1269" s="239" t="s">
        <v>3989</v>
      </c>
      <c r="B1269" s="239">
        <f t="shared" si="140"/>
        <v>260</v>
      </c>
      <c r="C1269" s="239">
        <f t="shared" si="141"/>
        <v>140</v>
      </c>
      <c r="D1269" s="239">
        <f t="shared" si="142"/>
        <v>14.2</v>
      </c>
      <c r="E1269" s="149" t="s">
        <v>1221</v>
      </c>
      <c r="F1269" s="150">
        <v>78.8</v>
      </c>
      <c r="G1269" s="150">
        <v>0.8</v>
      </c>
      <c r="H1269" s="150">
        <v>0.22</v>
      </c>
      <c r="I1269" s="151">
        <f t="shared" si="143"/>
        <v>13.2</v>
      </c>
      <c r="J1269">
        <f t="shared" si="144"/>
        <v>8.7999999999999989</v>
      </c>
      <c r="K1269">
        <f t="shared" si="145"/>
        <v>6.6</v>
      </c>
      <c r="L1269">
        <f t="shared" si="146"/>
        <v>9.8999999999999986</v>
      </c>
      <c r="M1269" s="150"/>
      <c r="U1269" s="239"/>
    </row>
    <row r="1270" spans="1:21">
      <c r="A1270" s="239" t="s">
        <v>3989</v>
      </c>
      <c r="B1270" s="239">
        <f t="shared" si="140"/>
        <v>260</v>
      </c>
      <c r="C1270" s="239">
        <f t="shared" si="141"/>
        <v>140</v>
      </c>
      <c r="D1270" s="239">
        <f t="shared" si="142"/>
        <v>16</v>
      </c>
      <c r="E1270" s="149" t="s">
        <v>1222</v>
      </c>
      <c r="F1270" s="150">
        <v>87.3</v>
      </c>
      <c r="G1270" s="150">
        <v>0.8</v>
      </c>
      <c r="H1270" s="150">
        <v>0.24399999999999999</v>
      </c>
      <c r="I1270" s="151">
        <f t="shared" si="143"/>
        <v>14.64</v>
      </c>
      <c r="J1270">
        <f t="shared" si="144"/>
        <v>9.76</v>
      </c>
      <c r="K1270">
        <f t="shared" si="145"/>
        <v>7.32</v>
      </c>
      <c r="L1270">
        <f t="shared" si="146"/>
        <v>10.98</v>
      </c>
      <c r="M1270" s="150"/>
      <c r="U1270" s="239"/>
    </row>
    <row r="1271" spans="1:21">
      <c r="A1271" s="239" t="s">
        <v>3989</v>
      </c>
      <c r="B1271" s="239">
        <f t="shared" si="140"/>
        <v>260</v>
      </c>
      <c r="C1271" s="239">
        <f t="shared" si="141"/>
        <v>180</v>
      </c>
      <c r="D1271" s="239">
        <f t="shared" si="142"/>
        <v>6</v>
      </c>
      <c r="E1271" s="149" t="s">
        <v>1235</v>
      </c>
      <c r="F1271" s="150">
        <v>39.4</v>
      </c>
      <c r="G1271" s="150">
        <v>0.88</v>
      </c>
      <c r="H1271" s="150">
        <v>0.11200000000000002</v>
      </c>
      <c r="I1271" s="151">
        <f t="shared" si="143"/>
        <v>6.7200000000000006</v>
      </c>
      <c r="J1271">
        <f t="shared" si="144"/>
        <v>4.4800000000000004</v>
      </c>
      <c r="K1271">
        <f t="shared" si="145"/>
        <v>3.3600000000000003</v>
      </c>
      <c r="L1271">
        <f t="shared" si="146"/>
        <v>5.0400000000000009</v>
      </c>
      <c r="M1271" s="150"/>
      <c r="U1271" s="239"/>
    </row>
    <row r="1272" spans="1:21">
      <c r="A1272" t="s">
        <v>3989</v>
      </c>
      <c r="B1272" s="239">
        <f t="shared" si="140"/>
        <v>260</v>
      </c>
      <c r="C1272" s="239">
        <f t="shared" si="141"/>
        <v>180</v>
      </c>
      <c r="D1272" s="239">
        <f t="shared" si="142"/>
        <v>6.3</v>
      </c>
      <c r="E1272" s="149" t="s">
        <v>1236</v>
      </c>
      <c r="F1272" s="150">
        <v>41.5</v>
      </c>
      <c r="G1272" s="150">
        <v>0.88</v>
      </c>
      <c r="H1272" s="150">
        <v>0.11599999999999999</v>
      </c>
      <c r="I1272" s="151">
        <f t="shared" si="143"/>
        <v>6.9599999999999991</v>
      </c>
      <c r="J1272">
        <f t="shared" si="144"/>
        <v>4.6399999999999988</v>
      </c>
      <c r="K1272">
        <f t="shared" si="145"/>
        <v>3.4799999999999995</v>
      </c>
      <c r="L1272">
        <f t="shared" si="146"/>
        <v>5.2199999999999989</v>
      </c>
      <c r="M1272" s="150"/>
      <c r="U1272" s="239"/>
    </row>
    <row r="1273" spans="1:21">
      <c r="A1273" t="s">
        <v>3989</v>
      </c>
      <c r="B1273" s="239">
        <f t="shared" si="140"/>
        <v>260</v>
      </c>
      <c r="C1273" s="239">
        <f t="shared" si="141"/>
        <v>180</v>
      </c>
      <c r="D1273" s="239">
        <f t="shared" si="142"/>
        <v>7</v>
      </c>
      <c r="E1273" s="149" t="s">
        <v>1237</v>
      </c>
      <c r="F1273" s="150">
        <v>46.8</v>
      </c>
      <c r="G1273" s="150">
        <v>0.88</v>
      </c>
      <c r="H1273" s="150">
        <v>0.13200000000000001</v>
      </c>
      <c r="I1273" s="151">
        <f t="shared" si="143"/>
        <v>7.92</v>
      </c>
      <c r="J1273">
        <f t="shared" si="144"/>
        <v>5.2799999999999994</v>
      </c>
      <c r="K1273">
        <f t="shared" si="145"/>
        <v>3.96</v>
      </c>
      <c r="L1273">
        <f t="shared" si="146"/>
        <v>5.9399999999999995</v>
      </c>
      <c r="M1273" s="150"/>
      <c r="U1273" s="239"/>
    </row>
    <row r="1274" spans="1:21">
      <c r="A1274" s="239" t="s">
        <v>3989</v>
      </c>
      <c r="B1274" s="239">
        <f t="shared" si="140"/>
        <v>260</v>
      </c>
      <c r="C1274" s="239">
        <f t="shared" si="141"/>
        <v>180</v>
      </c>
      <c r="D1274" s="239">
        <f t="shared" si="142"/>
        <v>7.1</v>
      </c>
      <c r="E1274" s="149" t="s">
        <v>1238</v>
      </c>
      <c r="F1274" s="150">
        <v>46.4</v>
      </c>
      <c r="G1274" s="150">
        <v>0.88</v>
      </c>
      <c r="H1274" s="150">
        <v>0.128</v>
      </c>
      <c r="I1274" s="151">
        <f t="shared" si="143"/>
        <v>7.68</v>
      </c>
      <c r="J1274">
        <f t="shared" si="144"/>
        <v>5.1199999999999992</v>
      </c>
      <c r="K1274">
        <f t="shared" si="145"/>
        <v>3.84</v>
      </c>
      <c r="L1274">
        <f t="shared" si="146"/>
        <v>5.76</v>
      </c>
      <c r="M1274" s="150"/>
      <c r="U1274" s="239"/>
    </row>
    <row r="1275" spans="1:21">
      <c r="A1275" s="239" t="s">
        <v>3989</v>
      </c>
      <c r="B1275" s="239">
        <f t="shared" si="140"/>
        <v>260</v>
      </c>
      <c r="C1275" s="239">
        <f t="shared" si="141"/>
        <v>180</v>
      </c>
      <c r="D1275" s="239">
        <f t="shared" si="142"/>
        <v>8</v>
      </c>
      <c r="E1275" s="149" t="s">
        <v>1239</v>
      </c>
      <c r="F1275" s="150">
        <v>52</v>
      </c>
      <c r="G1275" s="150">
        <v>0.88</v>
      </c>
      <c r="H1275" s="150">
        <v>0.14399999999999999</v>
      </c>
      <c r="I1275" s="151">
        <f t="shared" si="143"/>
        <v>8.6399999999999988</v>
      </c>
      <c r="J1275">
        <f t="shared" si="144"/>
        <v>5.7599999999999989</v>
      </c>
      <c r="K1275">
        <f t="shared" si="145"/>
        <v>4.3199999999999994</v>
      </c>
      <c r="L1275">
        <f t="shared" si="146"/>
        <v>6.4799999999999986</v>
      </c>
      <c r="M1275" s="150"/>
      <c r="U1275" s="239"/>
    </row>
    <row r="1276" spans="1:21">
      <c r="A1276" s="239" t="s">
        <v>3989</v>
      </c>
      <c r="B1276" s="239">
        <f t="shared" ref="B1276:B1317" si="147">SPLITME($E1276,0,"*","tube")</f>
        <v>260</v>
      </c>
      <c r="C1276" s="239">
        <f t="shared" ref="C1276:C1317" si="148">SPLITME($E1276,1,"*","tube")</f>
        <v>180</v>
      </c>
      <c r="D1276" s="239">
        <f t="shared" ref="D1276:D1317" si="149">SPLITME($E1276,2,"*","tube")</f>
        <v>8.8000000000000007</v>
      </c>
      <c r="E1276" s="149" t="s">
        <v>1240</v>
      </c>
      <c r="F1276" s="150">
        <v>56.8</v>
      </c>
      <c r="G1276" s="150">
        <v>0.88</v>
      </c>
      <c r="H1276" s="150">
        <v>0.16</v>
      </c>
      <c r="I1276" s="151">
        <f t="shared" si="143"/>
        <v>9.6</v>
      </c>
      <c r="J1276">
        <f t="shared" si="144"/>
        <v>6.3999999999999995</v>
      </c>
      <c r="K1276">
        <f t="shared" si="145"/>
        <v>4.8</v>
      </c>
      <c r="L1276">
        <f t="shared" si="146"/>
        <v>7.1999999999999993</v>
      </c>
      <c r="M1276" s="150"/>
      <c r="U1276" s="239"/>
    </row>
    <row r="1277" spans="1:21">
      <c r="A1277" s="239" t="s">
        <v>3989</v>
      </c>
      <c r="B1277" s="239">
        <f t="shared" si="147"/>
        <v>260</v>
      </c>
      <c r="C1277" s="239">
        <f t="shared" si="148"/>
        <v>180</v>
      </c>
      <c r="D1277" s="239">
        <f t="shared" si="149"/>
        <v>10</v>
      </c>
      <c r="E1277" s="149" t="s">
        <v>1229</v>
      </c>
      <c r="F1277" s="150">
        <v>63.9</v>
      </c>
      <c r="G1277" s="150">
        <v>0.88</v>
      </c>
      <c r="H1277" s="150">
        <v>0.18</v>
      </c>
      <c r="I1277" s="151">
        <f t="shared" si="143"/>
        <v>10.799999999999999</v>
      </c>
      <c r="J1277">
        <f t="shared" si="144"/>
        <v>7.1999999999999993</v>
      </c>
      <c r="K1277">
        <f t="shared" si="145"/>
        <v>5.3999999999999995</v>
      </c>
      <c r="L1277">
        <f t="shared" si="146"/>
        <v>8.1</v>
      </c>
      <c r="M1277" s="150"/>
      <c r="U1277" s="239"/>
    </row>
    <row r="1278" spans="1:21">
      <c r="A1278" s="239" t="s">
        <v>3989</v>
      </c>
      <c r="B1278" s="239">
        <f t="shared" si="147"/>
        <v>260</v>
      </c>
      <c r="C1278" s="239">
        <f t="shared" si="148"/>
        <v>180</v>
      </c>
      <c r="D1278" s="239">
        <f t="shared" si="149"/>
        <v>11</v>
      </c>
      <c r="E1278" s="149" t="s">
        <v>1230</v>
      </c>
      <c r="F1278" s="150">
        <v>69.7</v>
      </c>
      <c r="G1278" s="150">
        <v>0.88</v>
      </c>
      <c r="H1278" s="150">
        <v>0.19600000000000001</v>
      </c>
      <c r="I1278" s="151">
        <f t="shared" si="143"/>
        <v>11.76</v>
      </c>
      <c r="J1278">
        <f t="shared" si="144"/>
        <v>7.84</v>
      </c>
      <c r="K1278">
        <f t="shared" si="145"/>
        <v>5.88</v>
      </c>
      <c r="L1278">
        <f t="shared" si="146"/>
        <v>8.82</v>
      </c>
      <c r="M1278" s="150"/>
      <c r="U1278" s="239"/>
    </row>
    <row r="1279" spans="1:21">
      <c r="A1279" s="239" t="s">
        <v>3989</v>
      </c>
      <c r="B1279" s="239">
        <f t="shared" si="147"/>
        <v>260</v>
      </c>
      <c r="C1279" s="239">
        <f t="shared" si="148"/>
        <v>180</v>
      </c>
      <c r="D1279" s="239">
        <f t="shared" si="149"/>
        <v>12</v>
      </c>
      <c r="E1279" s="149" t="s">
        <v>1231</v>
      </c>
      <c r="F1279" s="150">
        <v>74.900000000000006</v>
      </c>
      <c r="G1279" s="150">
        <v>0.88</v>
      </c>
      <c r="H1279" s="150">
        <v>0.20800000000000002</v>
      </c>
      <c r="I1279" s="151">
        <f t="shared" si="143"/>
        <v>12.48</v>
      </c>
      <c r="J1279">
        <f t="shared" si="144"/>
        <v>8.32</v>
      </c>
      <c r="K1279">
        <f t="shared" si="145"/>
        <v>6.24</v>
      </c>
      <c r="L1279">
        <f t="shared" si="146"/>
        <v>9.36</v>
      </c>
      <c r="M1279" s="150"/>
      <c r="U1279" s="239"/>
    </row>
    <row r="1280" spans="1:21">
      <c r="A1280" s="239" t="s">
        <v>3989</v>
      </c>
      <c r="B1280" s="239">
        <f t="shared" si="147"/>
        <v>260</v>
      </c>
      <c r="C1280" s="239">
        <f t="shared" si="148"/>
        <v>180</v>
      </c>
      <c r="D1280" s="239">
        <f t="shared" si="149"/>
        <v>12.5</v>
      </c>
      <c r="E1280" s="149" t="s">
        <v>1232</v>
      </c>
      <c r="F1280" s="150">
        <v>78.3</v>
      </c>
      <c r="G1280" s="150">
        <v>0.88</v>
      </c>
      <c r="H1280" s="150">
        <v>0.22</v>
      </c>
      <c r="I1280" s="151">
        <f t="shared" si="143"/>
        <v>13.2</v>
      </c>
      <c r="J1280">
        <f t="shared" si="144"/>
        <v>8.7999999999999989</v>
      </c>
      <c r="K1280">
        <f t="shared" si="145"/>
        <v>6.6</v>
      </c>
      <c r="L1280">
        <f t="shared" si="146"/>
        <v>9.8999999999999986</v>
      </c>
      <c r="M1280" s="150"/>
      <c r="U1280" s="239"/>
    </row>
    <row r="1281" spans="1:21">
      <c r="A1281" s="239" t="s">
        <v>3989</v>
      </c>
      <c r="B1281" s="239">
        <f t="shared" si="147"/>
        <v>260</v>
      </c>
      <c r="C1281" s="239">
        <f t="shared" si="148"/>
        <v>180</v>
      </c>
      <c r="D1281" s="239">
        <f t="shared" si="149"/>
        <v>14.2</v>
      </c>
      <c r="E1281" s="149" t="s">
        <v>1233</v>
      </c>
      <c r="F1281" s="150">
        <v>87.7</v>
      </c>
      <c r="G1281" s="150">
        <v>0.88</v>
      </c>
      <c r="H1281" s="150">
        <v>0.24399999999999999</v>
      </c>
      <c r="I1281" s="151">
        <f t="shared" ref="I1281:I1344" si="150">H1281*60</f>
        <v>14.64</v>
      </c>
      <c r="J1281">
        <f t="shared" ref="J1281:J1344" si="151">40/60*I1281</f>
        <v>9.76</v>
      </c>
      <c r="K1281">
        <f t="shared" ref="K1281:K1344" si="152">(30/60*I1281)</f>
        <v>7.32</v>
      </c>
      <c r="L1281">
        <f t="shared" ref="L1281:L1344" si="153">45/60*I1281</f>
        <v>10.98</v>
      </c>
      <c r="M1281" s="150"/>
      <c r="U1281" s="239"/>
    </row>
    <row r="1282" spans="1:21">
      <c r="A1282" s="239" t="s">
        <v>3989</v>
      </c>
      <c r="B1282" s="239">
        <f t="shared" si="147"/>
        <v>260</v>
      </c>
      <c r="C1282" s="239">
        <f t="shared" si="148"/>
        <v>180</v>
      </c>
      <c r="D1282" s="239">
        <f t="shared" si="149"/>
        <v>16</v>
      </c>
      <c r="E1282" s="149" t="s">
        <v>1234</v>
      </c>
      <c r="F1282" s="150">
        <v>93.7</v>
      </c>
      <c r="G1282" s="150">
        <v>0.88</v>
      </c>
      <c r="H1282" s="150">
        <v>0.26400000000000001</v>
      </c>
      <c r="I1282" s="151">
        <f t="shared" si="150"/>
        <v>15.84</v>
      </c>
      <c r="J1282">
        <f t="shared" si="151"/>
        <v>10.559999999999999</v>
      </c>
      <c r="K1282">
        <f t="shared" si="152"/>
        <v>7.92</v>
      </c>
      <c r="L1282">
        <f t="shared" si="153"/>
        <v>11.879999999999999</v>
      </c>
      <c r="M1282" s="150"/>
      <c r="U1282" s="239"/>
    </row>
    <row r="1283" spans="1:21">
      <c r="A1283" s="239" t="s">
        <v>3989</v>
      </c>
      <c r="B1283" s="239">
        <f t="shared" si="147"/>
        <v>300</v>
      </c>
      <c r="C1283" s="239">
        <f t="shared" si="148"/>
        <v>50</v>
      </c>
      <c r="D1283" s="239">
        <f t="shared" si="149"/>
        <v>5</v>
      </c>
      <c r="E1283" s="149" t="s">
        <v>1287</v>
      </c>
      <c r="F1283" s="150">
        <v>26.1</v>
      </c>
      <c r="G1283" s="150">
        <v>0.7</v>
      </c>
      <c r="H1283" s="150">
        <v>7.1999999999999995E-2</v>
      </c>
      <c r="I1283" s="151">
        <f t="shared" si="150"/>
        <v>4.3199999999999994</v>
      </c>
      <c r="J1283">
        <f t="shared" si="151"/>
        <v>2.8799999999999994</v>
      </c>
      <c r="K1283">
        <f t="shared" si="152"/>
        <v>2.1599999999999997</v>
      </c>
      <c r="L1283">
        <f t="shared" si="153"/>
        <v>3.2399999999999993</v>
      </c>
      <c r="M1283" s="150"/>
      <c r="U1283" s="239"/>
    </row>
    <row r="1284" spans="1:21">
      <c r="A1284" s="239" t="s">
        <v>3989</v>
      </c>
      <c r="B1284" s="239">
        <f t="shared" si="147"/>
        <v>300</v>
      </c>
      <c r="C1284" s="239">
        <f t="shared" si="148"/>
        <v>50</v>
      </c>
      <c r="D1284" s="239">
        <f t="shared" si="149"/>
        <v>6</v>
      </c>
      <c r="E1284" s="149" t="s">
        <v>1288</v>
      </c>
      <c r="F1284" s="150">
        <v>31</v>
      </c>
      <c r="G1284" s="150">
        <v>0.7</v>
      </c>
      <c r="H1284" s="150">
        <v>8.7999999999999995E-2</v>
      </c>
      <c r="I1284" s="151">
        <f t="shared" si="150"/>
        <v>5.2799999999999994</v>
      </c>
      <c r="J1284">
        <f t="shared" si="151"/>
        <v>3.5199999999999996</v>
      </c>
      <c r="K1284">
        <f t="shared" si="152"/>
        <v>2.6399999999999997</v>
      </c>
      <c r="L1284">
        <f t="shared" si="153"/>
        <v>3.9599999999999995</v>
      </c>
      <c r="M1284" s="150"/>
      <c r="U1284" s="239"/>
    </row>
    <row r="1285" spans="1:21">
      <c r="A1285" s="239" t="s">
        <v>3989</v>
      </c>
      <c r="B1285" s="239">
        <f t="shared" si="147"/>
        <v>300</v>
      </c>
      <c r="C1285" s="239">
        <f t="shared" si="148"/>
        <v>50</v>
      </c>
      <c r="D1285" s="239">
        <f t="shared" si="149"/>
        <v>8</v>
      </c>
      <c r="E1285" s="149" t="s">
        <v>1289</v>
      </c>
      <c r="F1285" s="150">
        <v>40.4</v>
      </c>
      <c r="G1285" s="150">
        <v>0.7</v>
      </c>
      <c r="H1285" s="150">
        <v>0.11200000000000002</v>
      </c>
      <c r="I1285" s="151">
        <f t="shared" si="150"/>
        <v>6.7200000000000006</v>
      </c>
      <c r="J1285">
        <f t="shared" si="151"/>
        <v>4.4800000000000004</v>
      </c>
      <c r="K1285">
        <f t="shared" si="152"/>
        <v>3.3600000000000003</v>
      </c>
      <c r="L1285">
        <f t="shared" si="153"/>
        <v>5.0400000000000009</v>
      </c>
      <c r="M1285" s="150"/>
      <c r="U1285" s="239"/>
    </row>
    <row r="1286" spans="1:21">
      <c r="A1286" s="239" t="s">
        <v>3989</v>
      </c>
      <c r="B1286" s="239">
        <f t="shared" si="147"/>
        <v>300</v>
      </c>
      <c r="C1286" s="239">
        <f t="shared" si="148"/>
        <v>100</v>
      </c>
      <c r="D1286" s="239">
        <f t="shared" si="149"/>
        <v>8</v>
      </c>
      <c r="E1286" s="149" t="s">
        <v>1274</v>
      </c>
      <c r="F1286" s="150">
        <v>46.7</v>
      </c>
      <c r="G1286" s="150">
        <v>0.8</v>
      </c>
      <c r="H1286" s="150">
        <v>0.13200000000000001</v>
      </c>
      <c r="I1286" s="151">
        <f t="shared" si="150"/>
        <v>7.92</v>
      </c>
      <c r="J1286">
        <f t="shared" si="151"/>
        <v>5.2799999999999994</v>
      </c>
      <c r="K1286">
        <f t="shared" si="152"/>
        <v>3.96</v>
      </c>
      <c r="L1286">
        <f t="shared" si="153"/>
        <v>5.9399999999999995</v>
      </c>
      <c r="M1286" s="150"/>
      <c r="U1286" s="239"/>
    </row>
    <row r="1287" spans="1:21">
      <c r="A1287" s="239" t="s">
        <v>3989</v>
      </c>
      <c r="B1287" s="239">
        <f t="shared" si="147"/>
        <v>300</v>
      </c>
      <c r="C1287" s="239">
        <f t="shared" si="148"/>
        <v>100</v>
      </c>
      <c r="D1287" s="239">
        <f t="shared" si="149"/>
        <v>10</v>
      </c>
      <c r="E1287" s="149" t="s">
        <v>1273</v>
      </c>
      <c r="F1287" s="150">
        <v>57.2</v>
      </c>
      <c r="G1287" s="150">
        <v>0.8</v>
      </c>
      <c r="H1287" s="150">
        <v>0.16</v>
      </c>
      <c r="I1287" s="151">
        <f t="shared" si="150"/>
        <v>9.6</v>
      </c>
      <c r="J1287">
        <f t="shared" si="151"/>
        <v>6.3999999999999995</v>
      </c>
      <c r="K1287">
        <f t="shared" si="152"/>
        <v>4.8</v>
      </c>
      <c r="L1287">
        <f t="shared" si="153"/>
        <v>7.1999999999999993</v>
      </c>
      <c r="M1287" s="150"/>
      <c r="U1287" s="239"/>
    </row>
    <row r="1288" spans="1:21">
      <c r="A1288" s="239" t="s">
        <v>3989</v>
      </c>
      <c r="B1288" s="239">
        <f t="shared" si="147"/>
        <v>300</v>
      </c>
      <c r="C1288" s="239">
        <f t="shared" si="148"/>
        <v>150</v>
      </c>
      <c r="D1288" s="239">
        <f t="shared" si="149"/>
        <v>6</v>
      </c>
      <c r="E1288" s="149" t="s">
        <v>1277</v>
      </c>
      <c r="F1288" s="150">
        <v>40.4</v>
      </c>
      <c r="G1288" s="150">
        <v>0.9</v>
      </c>
      <c r="H1288" s="150">
        <v>0.11200000000000002</v>
      </c>
      <c r="I1288" s="151">
        <f t="shared" si="150"/>
        <v>6.7200000000000006</v>
      </c>
      <c r="J1288">
        <f t="shared" si="151"/>
        <v>4.4800000000000004</v>
      </c>
      <c r="K1288">
        <f t="shared" si="152"/>
        <v>3.3600000000000003</v>
      </c>
      <c r="L1288">
        <f t="shared" si="153"/>
        <v>5.0400000000000009</v>
      </c>
      <c r="M1288" s="150"/>
      <c r="U1288" s="239"/>
    </row>
    <row r="1289" spans="1:21">
      <c r="A1289" s="239" t="s">
        <v>3989</v>
      </c>
      <c r="B1289" s="239">
        <f t="shared" si="147"/>
        <v>300</v>
      </c>
      <c r="C1289" s="239">
        <f t="shared" si="148"/>
        <v>150</v>
      </c>
      <c r="D1289" s="239">
        <f t="shared" si="149"/>
        <v>8</v>
      </c>
      <c r="E1289" s="149" t="s">
        <v>1278</v>
      </c>
      <c r="F1289" s="150">
        <v>53</v>
      </c>
      <c r="G1289" s="150">
        <v>0.9</v>
      </c>
      <c r="H1289" s="150">
        <v>0.14799999999999999</v>
      </c>
      <c r="I1289" s="151">
        <f t="shared" si="150"/>
        <v>8.879999999999999</v>
      </c>
      <c r="J1289">
        <f t="shared" si="151"/>
        <v>5.919999999999999</v>
      </c>
      <c r="K1289">
        <f t="shared" si="152"/>
        <v>4.4399999999999995</v>
      </c>
      <c r="L1289">
        <f t="shared" si="153"/>
        <v>6.6599999999999993</v>
      </c>
      <c r="M1289" s="150"/>
      <c r="U1289" s="239"/>
    </row>
    <row r="1290" spans="1:21">
      <c r="A1290" s="239" t="s">
        <v>3989</v>
      </c>
      <c r="B1290" s="239">
        <f t="shared" si="147"/>
        <v>300</v>
      </c>
      <c r="C1290" s="239">
        <f t="shared" si="148"/>
        <v>150</v>
      </c>
      <c r="D1290" s="239">
        <f t="shared" si="149"/>
        <v>10</v>
      </c>
      <c r="E1290" s="149" t="s">
        <v>1275</v>
      </c>
      <c r="F1290" s="150">
        <v>65.099999999999994</v>
      </c>
      <c r="G1290" s="150">
        <v>0.9</v>
      </c>
      <c r="H1290" s="150">
        <v>0.184</v>
      </c>
      <c r="I1290" s="151">
        <f t="shared" si="150"/>
        <v>11.04</v>
      </c>
      <c r="J1290">
        <f t="shared" si="151"/>
        <v>7.3599999999999994</v>
      </c>
      <c r="K1290">
        <f t="shared" si="152"/>
        <v>5.52</v>
      </c>
      <c r="L1290">
        <f t="shared" si="153"/>
        <v>8.2799999999999994</v>
      </c>
      <c r="M1290" s="150"/>
      <c r="U1290" s="239"/>
    </row>
    <row r="1291" spans="1:21">
      <c r="A1291" s="239" t="s">
        <v>3989</v>
      </c>
      <c r="B1291" s="239">
        <f t="shared" si="147"/>
        <v>300</v>
      </c>
      <c r="C1291" s="239">
        <f t="shared" si="148"/>
        <v>150</v>
      </c>
      <c r="D1291" s="239">
        <f t="shared" si="149"/>
        <v>12</v>
      </c>
      <c r="E1291" s="149" t="s">
        <v>1276</v>
      </c>
      <c r="F1291" s="150">
        <v>76.8</v>
      </c>
      <c r="G1291" s="150">
        <v>0.9</v>
      </c>
      <c r="H1291" s="150">
        <v>0.21600000000000003</v>
      </c>
      <c r="I1291" s="151">
        <f t="shared" si="150"/>
        <v>12.96</v>
      </c>
      <c r="J1291">
        <f t="shared" si="151"/>
        <v>8.64</v>
      </c>
      <c r="K1291">
        <f t="shared" si="152"/>
        <v>6.48</v>
      </c>
      <c r="L1291">
        <f t="shared" si="153"/>
        <v>9.7200000000000006</v>
      </c>
      <c r="M1291" s="150"/>
      <c r="U1291" s="239"/>
    </row>
    <row r="1292" spans="1:21">
      <c r="A1292" s="239" t="s">
        <v>3989</v>
      </c>
      <c r="B1292" s="239">
        <f t="shared" si="147"/>
        <v>300</v>
      </c>
      <c r="C1292" s="239">
        <f t="shared" si="148"/>
        <v>200</v>
      </c>
      <c r="D1292" s="239">
        <f t="shared" si="149"/>
        <v>6</v>
      </c>
      <c r="E1292" s="149" t="s">
        <v>1282</v>
      </c>
      <c r="F1292" s="150">
        <v>45</v>
      </c>
      <c r="G1292" s="150">
        <v>1</v>
      </c>
      <c r="H1292" s="150">
        <v>0.128</v>
      </c>
      <c r="I1292" s="151">
        <f t="shared" si="150"/>
        <v>7.68</v>
      </c>
      <c r="J1292">
        <f t="shared" si="151"/>
        <v>5.1199999999999992</v>
      </c>
      <c r="K1292">
        <f t="shared" si="152"/>
        <v>3.84</v>
      </c>
      <c r="L1292">
        <f t="shared" si="153"/>
        <v>5.76</v>
      </c>
      <c r="M1292" s="150"/>
      <c r="U1292" s="239"/>
    </row>
    <row r="1293" spans="1:21">
      <c r="A1293" s="239" t="s">
        <v>3989</v>
      </c>
      <c r="B1293" s="239">
        <f t="shared" si="147"/>
        <v>300</v>
      </c>
      <c r="C1293" s="239">
        <f t="shared" si="148"/>
        <v>200</v>
      </c>
      <c r="D1293" s="239">
        <f t="shared" si="149"/>
        <v>8</v>
      </c>
      <c r="E1293" s="149" t="s">
        <v>1283</v>
      </c>
      <c r="F1293" s="150">
        <v>59.1</v>
      </c>
      <c r="G1293" s="150">
        <v>1</v>
      </c>
      <c r="H1293" s="150">
        <v>0.16399999999999998</v>
      </c>
      <c r="I1293" s="151">
        <f t="shared" si="150"/>
        <v>9.8399999999999981</v>
      </c>
      <c r="J1293">
        <f t="shared" si="151"/>
        <v>6.5599999999999987</v>
      </c>
      <c r="K1293">
        <f t="shared" si="152"/>
        <v>4.919999999999999</v>
      </c>
      <c r="L1293">
        <f t="shared" si="153"/>
        <v>7.379999999999999</v>
      </c>
      <c r="M1293" s="150"/>
      <c r="U1293" s="239"/>
    </row>
    <row r="1294" spans="1:21">
      <c r="A1294" s="239" t="s">
        <v>3989</v>
      </c>
      <c r="B1294" s="239">
        <f t="shared" si="147"/>
        <v>300</v>
      </c>
      <c r="C1294" s="239">
        <f t="shared" si="148"/>
        <v>200</v>
      </c>
      <c r="D1294" s="239">
        <f t="shared" si="149"/>
        <v>10</v>
      </c>
      <c r="E1294" s="149" t="s">
        <v>1279</v>
      </c>
      <c r="F1294" s="150">
        <v>72</v>
      </c>
      <c r="G1294" s="150">
        <v>1</v>
      </c>
      <c r="H1294" s="150">
        <v>0.2</v>
      </c>
      <c r="I1294" s="151">
        <f t="shared" si="150"/>
        <v>12</v>
      </c>
      <c r="J1294">
        <f t="shared" si="151"/>
        <v>8</v>
      </c>
      <c r="K1294">
        <f t="shared" si="152"/>
        <v>6</v>
      </c>
      <c r="L1294">
        <f t="shared" si="153"/>
        <v>9</v>
      </c>
      <c r="M1294" s="150"/>
      <c r="U1294" s="239"/>
    </row>
    <row r="1295" spans="1:21">
      <c r="A1295" s="239" t="s">
        <v>3989</v>
      </c>
      <c r="B1295" s="239">
        <f t="shared" si="147"/>
        <v>300</v>
      </c>
      <c r="C1295" s="239">
        <f t="shared" si="148"/>
        <v>200</v>
      </c>
      <c r="D1295" s="239">
        <f t="shared" si="149"/>
        <v>12</v>
      </c>
      <c r="E1295" s="149" t="s">
        <v>1280</v>
      </c>
      <c r="F1295" s="150">
        <v>86.2</v>
      </c>
      <c r="G1295" s="150">
        <v>1</v>
      </c>
      <c r="H1295" s="150">
        <v>0.24</v>
      </c>
      <c r="I1295" s="151">
        <f t="shared" si="150"/>
        <v>14.399999999999999</v>
      </c>
      <c r="J1295">
        <f t="shared" si="151"/>
        <v>9.5999999999999979</v>
      </c>
      <c r="K1295">
        <f t="shared" si="152"/>
        <v>7.1999999999999993</v>
      </c>
      <c r="L1295">
        <f t="shared" si="153"/>
        <v>10.799999999999999</v>
      </c>
      <c r="M1295" s="150"/>
      <c r="U1295" s="239"/>
    </row>
    <row r="1296" spans="1:21">
      <c r="A1296" s="239" t="s">
        <v>3989</v>
      </c>
      <c r="B1296" s="239">
        <f t="shared" si="147"/>
        <v>300</v>
      </c>
      <c r="C1296" s="239">
        <f t="shared" si="148"/>
        <v>200</v>
      </c>
      <c r="D1296" s="239">
        <f t="shared" si="149"/>
        <v>12.5</v>
      </c>
      <c r="E1296" s="149" t="s">
        <v>1281</v>
      </c>
      <c r="F1296" s="150">
        <v>88</v>
      </c>
      <c r="G1296" s="150">
        <v>1</v>
      </c>
      <c r="H1296" s="150">
        <v>0.248</v>
      </c>
      <c r="I1296" s="151">
        <f t="shared" si="150"/>
        <v>14.879999999999999</v>
      </c>
      <c r="J1296">
        <f t="shared" si="151"/>
        <v>9.9199999999999982</v>
      </c>
      <c r="K1296">
        <f t="shared" si="152"/>
        <v>7.4399999999999995</v>
      </c>
      <c r="L1296">
        <f t="shared" si="153"/>
        <v>11.16</v>
      </c>
      <c r="M1296" s="150"/>
      <c r="U1296" s="239"/>
    </row>
    <row r="1297" spans="1:21">
      <c r="A1297" s="239" t="s">
        <v>3989</v>
      </c>
      <c r="B1297" s="239">
        <f t="shared" si="147"/>
        <v>350</v>
      </c>
      <c r="C1297" s="239">
        <f t="shared" si="148"/>
        <v>150</v>
      </c>
      <c r="D1297" s="239">
        <f t="shared" si="149"/>
        <v>6</v>
      </c>
      <c r="E1297" s="149" t="s">
        <v>1307</v>
      </c>
      <c r="F1297" s="150">
        <v>45.1</v>
      </c>
      <c r="G1297" s="150">
        <v>1</v>
      </c>
      <c r="H1297" s="150">
        <v>0.128</v>
      </c>
      <c r="I1297" s="151">
        <f t="shared" si="150"/>
        <v>7.68</v>
      </c>
      <c r="J1297">
        <f t="shared" si="151"/>
        <v>5.1199999999999992</v>
      </c>
      <c r="K1297">
        <f t="shared" si="152"/>
        <v>3.84</v>
      </c>
      <c r="L1297">
        <f t="shared" si="153"/>
        <v>5.76</v>
      </c>
      <c r="M1297" s="150"/>
      <c r="U1297" s="239"/>
    </row>
    <row r="1298" spans="1:21">
      <c r="A1298" t="s">
        <v>3989</v>
      </c>
      <c r="B1298" s="239">
        <f t="shared" si="147"/>
        <v>350</v>
      </c>
      <c r="C1298" s="239">
        <f t="shared" si="148"/>
        <v>150</v>
      </c>
      <c r="D1298" s="239">
        <f t="shared" si="149"/>
        <v>8</v>
      </c>
      <c r="E1298" s="149" t="s">
        <v>1308</v>
      </c>
      <c r="F1298" s="150">
        <v>59.2</v>
      </c>
      <c r="G1298" s="150">
        <v>1</v>
      </c>
      <c r="H1298" s="150">
        <v>0.16399999999999998</v>
      </c>
      <c r="I1298" s="151">
        <f t="shared" si="150"/>
        <v>9.8399999999999981</v>
      </c>
      <c r="J1298">
        <f t="shared" si="151"/>
        <v>6.5599999999999987</v>
      </c>
      <c r="K1298">
        <f t="shared" si="152"/>
        <v>4.919999999999999</v>
      </c>
      <c r="L1298">
        <f t="shared" si="153"/>
        <v>7.379999999999999</v>
      </c>
      <c r="M1298" s="150"/>
      <c r="U1298" s="239"/>
    </row>
    <row r="1299" spans="1:21">
      <c r="A1299" s="239" t="s">
        <v>3989</v>
      </c>
      <c r="B1299" s="239">
        <f t="shared" si="147"/>
        <v>350</v>
      </c>
      <c r="C1299" s="239">
        <f t="shared" si="148"/>
        <v>150</v>
      </c>
      <c r="D1299" s="239">
        <f t="shared" si="149"/>
        <v>10</v>
      </c>
      <c r="E1299" s="149" t="s">
        <v>1305</v>
      </c>
      <c r="F1299" s="150">
        <v>72.900000000000006</v>
      </c>
      <c r="G1299" s="150">
        <v>1</v>
      </c>
      <c r="H1299" s="150">
        <v>0.20400000000000001</v>
      </c>
      <c r="I1299" s="151">
        <f t="shared" si="150"/>
        <v>12.24</v>
      </c>
      <c r="J1299">
        <f t="shared" si="151"/>
        <v>8.16</v>
      </c>
      <c r="K1299">
        <f t="shared" si="152"/>
        <v>6.12</v>
      </c>
      <c r="L1299">
        <f t="shared" si="153"/>
        <v>9.18</v>
      </c>
      <c r="M1299" s="150"/>
      <c r="U1299" s="239"/>
    </row>
    <row r="1300" spans="1:21">
      <c r="A1300" s="239" t="s">
        <v>3989</v>
      </c>
      <c r="B1300" s="239">
        <f t="shared" si="147"/>
        <v>350</v>
      </c>
      <c r="C1300" s="239">
        <f t="shared" si="148"/>
        <v>150</v>
      </c>
      <c r="D1300" s="239">
        <f t="shared" si="149"/>
        <v>12</v>
      </c>
      <c r="E1300" s="149" t="s">
        <v>1306</v>
      </c>
      <c r="F1300" s="150">
        <v>86.2</v>
      </c>
      <c r="G1300" s="150">
        <v>1</v>
      </c>
      <c r="H1300" s="150">
        <v>0.24</v>
      </c>
      <c r="I1300" s="151">
        <f t="shared" si="150"/>
        <v>14.399999999999999</v>
      </c>
      <c r="J1300">
        <f t="shared" si="151"/>
        <v>9.5999999999999979</v>
      </c>
      <c r="K1300">
        <f t="shared" si="152"/>
        <v>7.1999999999999993</v>
      </c>
      <c r="L1300">
        <f t="shared" si="153"/>
        <v>10.799999999999999</v>
      </c>
      <c r="M1300" s="150"/>
      <c r="U1300" s="239"/>
    </row>
    <row r="1301" spans="1:21">
      <c r="A1301" s="239" t="s">
        <v>3989</v>
      </c>
      <c r="B1301" s="239">
        <f t="shared" si="147"/>
        <v>350</v>
      </c>
      <c r="C1301" s="239">
        <f t="shared" si="148"/>
        <v>250</v>
      </c>
      <c r="D1301" s="239">
        <f t="shared" si="149"/>
        <v>6</v>
      </c>
      <c r="E1301" s="149" t="s">
        <v>1311</v>
      </c>
      <c r="F1301" s="150">
        <v>54.5</v>
      </c>
      <c r="G1301" s="150">
        <v>1.2</v>
      </c>
      <c r="H1301" s="150">
        <v>0.152</v>
      </c>
      <c r="I1301" s="151">
        <f t="shared" si="150"/>
        <v>9.1199999999999992</v>
      </c>
      <c r="J1301">
        <f t="shared" si="151"/>
        <v>6.0799999999999992</v>
      </c>
      <c r="K1301">
        <f t="shared" si="152"/>
        <v>4.5599999999999996</v>
      </c>
      <c r="L1301">
        <f t="shared" si="153"/>
        <v>6.84</v>
      </c>
      <c r="M1301" s="150"/>
      <c r="U1301" s="239"/>
    </row>
    <row r="1302" spans="1:21">
      <c r="A1302" s="239" t="s">
        <v>3989</v>
      </c>
      <c r="B1302" s="239">
        <f t="shared" si="147"/>
        <v>350</v>
      </c>
      <c r="C1302" s="239">
        <f t="shared" si="148"/>
        <v>250</v>
      </c>
      <c r="D1302" s="239">
        <f t="shared" si="149"/>
        <v>8</v>
      </c>
      <c r="E1302" s="149" t="s">
        <v>1312</v>
      </c>
      <c r="F1302" s="150">
        <v>71.8</v>
      </c>
      <c r="G1302" s="150">
        <v>1.2</v>
      </c>
      <c r="H1302" s="150">
        <v>0.2</v>
      </c>
      <c r="I1302" s="151">
        <f t="shared" si="150"/>
        <v>12</v>
      </c>
      <c r="J1302">
        <f t="shared" si="151"/>
        <v>8</v>
      </c>
      <c r="K1302">
        <f t="shared" si="152"/>
        <v>6</v>
      </c>
      <c r="L1302">
        <f t="shared" si="153"/>
        <v>9</v>
      </c>
      <c r="M1302" s="150"/>
      <c r="U1302" s="239"/>
    </row>
    <row r="1303" spans="1:21">
      <c r="A1303" s="239" t="s">
        <v>3989</v>
      </c>
      <c r="B1303" s="239">
        <f t="shared" si="147"/>
        <v>350</v>
      </c>
      <c r="C1303" s="239">
        <f t="shared" si="148"/>
        <v>250</v>
      </c>
      <c r="D1303" s="239">
        <f t="shared" si="149"/>
        <v>10</v>
      </c>
      <c r="E1303" s="149" t="s">
        <v>1309</v>
      </c>
      <c r="F1303" s="150">
        <v>88.6</v>
      </c>
      <c r="G1303" s="150">
        <v>1.2</v>
      </c>
      <c r="H1303" s="150">
        <v>0.248</v>
      </c>
      <c r="I1303" s="151">
        <f t="shared" si="150"/>
        <v>14.879999999999999</v>
      </c>
      <c r="J1303">
        <f t="shared" si="151"/>
        <v>9.9199999999999982</v>
      </c>
      <c r="K1303">
        <f t="shared" si="152"/>
        <v>7.4399999999999995</v>
      </c>
      <c r="L1303">
        <f t="shared" si="153"/>
        <v>11.16</v>
      </c>
      <c r="M1303" s="150"/>
      <c r="U1303" s="239"/>
    </row>
    <row r="1304" spans="1:21">
      <c r="A1304" s="239" t="s">
        <v>3989</v>
      </c>
      <c r="B1304" s="239">
        <f t="shared" si="147"/>
        <v>350</v>
      </c>
      <c r="C1304" s="239">
        <f t="shared" si="148"/>
        <v>250</v>
      </c>
      <c r="D1304" s="239">
        <f t="shared" si="149"/>
        <v>12</v>
      </c>
      <c r="E1304" s="149" t="s">
        <v>1310</v>
      </c>
      <c r="F1304" s="150">
        <v>105</v>
      </c>
      <c r="G1304" s="150">
        <v>1.2</v>
      </c>
      <c r="H1304" s="150">
        <v>0.29599999999999999</v>
      </c>
      <c r="I1304" s="151">
        <f t="shared" si="150"/>
        <v>17.759999999999998</v>
      </c>
      <c r="J1304">
        <f t="shared" si="151"/>
        <v>11.839999999999998</v>
      </c>
      <c r="K1304">
        <f t="shared" si="152"/>
        <v>8.879999999999999</v>
      </c>
      <c r="L1304">
        <f t="shared" si="153"/>
        <v>13.319999999999999</v>
      </c>
      <c r="M1304" s="150"/>
      <c r="U1304" s="239"/>
    </row>
    <row r="1305" spans="1:21">
      <c r="A1305" s="239" t="s">
        <v>3989</v>
      </c>
      <c r="B1305" s="239">
        <f t="shared" si="147"/>
        <v>400</v>
      </c>
      <c r="C1305" s="239">
        <f t="shared" si="148"/>
        <v>100</v>
      </c>
      <c r="D1305" s="239">
        <f t="shared" si="149"/>
        <v>6</v>
      </c>
      <c r="E1305" s="149" t="s">
        <v>1346</v>
      </c>
      <c r="F1305" s="150">
        <v>45.1</v>
      </c>
      <c r="G1305" s="150">
        <v>1</v>
      </c>
      <c r="H1305" s="150">
        <v>0.128</v>
      </c>
      <c r="I1305" s="151">
        <f t="shared" si="150"/>
        <v>7.68</v>
      </c>
      <c r="J1305">
        <f t="shared" si="151"/>
        <v>5.1199999999999992</v>
      </c>
      <c r="K1305">
        <f t="shared" si="152"/>
        <v>3.84</v>
      </c>
      <c r="L1305">
        <f t="shared" si="153"/>
        <v>5.76</v>
      </c>
      <c r="M1305" s="150"/>
      <c r="U1305" s="239"/>
    </row>
    <row r="1306" spans="1:21">
      <c r="A1306" s="239" t="s">
        <v>3989</v>
      </c>
      <c r="B1306" s="239">
        <f t="shared" si="147"/>
        <v>400</v>
      </c>
      <c r="C1306" s="239">
        <f t="shared" si="148"/>
        <v>100</v>
      </c>
      <c r="D1306" s="239">
        <f t="shared" si="149"/>
        <v>8</v>
      </c>
      <c r="E1306" s="149" t="s">
        <v>1347</v>
      </c>
      <c r="F1306" s="150">
        <v>59.2</v>
      </c>
      <c r="G1306" s="150">
        <v>1</v>
      </c>
      <c r="H1306" s="150">
        <v>0.16399999999999998</v>
      </c>
      <c r="I1306" s="151">
        <f t="shared" si="150"/>
        <v>9.8399999999999981</v>
      </c>
      <c r="J1306">
        <f t="shared" si="151"/>
        <v>6.5599999999999987</v>
      </c>
      <c r="K1306">
        <f t="shared" si="152"/>
        <v>4.919999999999999</v>
      </c>
      <c r="L1306">
        <f t="shared" si="153"/>
        <v>7.379999999999999</v>
      </c>
      <c r="M1306" s="150"/>
      <c r="U1306" s="239"/>
    </row>
    <row r="1307" spans="1:21">
      <c r="A1307" s="239" t="s">
        <v>3989</v>
      </c>
      <c r="B1307" s="239">
        <f t="shared" si="147"/>
        <v>400</v>
      </c>
      <c r="C1307" s="239">
        <f t="shared" si="148"/>
        <v>100</v>
      </c>
      <c r="D1307" s="239">
        <f t="shared" si="149"/>
        <v>10</v>
      </c>
      <c r="E1307" s="149" t="s">
        <v>1344</v>
      </c>
      <c r="F1307" s="150">
        <v>72.900000000000006</v>
      </c>
      <c r="G1307" s="150">
        <v>1</v>
      </c>
      <c r="H1307" s="150">
        <v>0.20400000000000001</v>
      </c>
      <c r="I1307" s="151">
        <f t="shared" si="150"/>
        <v>12.24</v>
      </c>
      <c r="J1307">
        <f t="shared" si="151"/>
        <v>8.16</v>
      </c>
      <c r="K1307">
        <f t="shared" si="152"/>
        <v>6.12</v>
      </c>
      <c r="L1307">
        <f t="shared" si="153"/>
        <v>9.18</v>
      </c>
      <c r="M1307" s="150"/>
      <c r="U1307" s="239"/>
    </row>
    <row r="1308" spans="1:21">
      <c r="A1308" s="239" t="s">
        <v>3989</v>
      </c>
      <c r="B1308" s="239">
        <f t="shared" si="147"/>
        <v>400</v>
      </c>
      <c r="C1308" s="239">
        <f t="shared" si="148"/>
        <v>100</v>
      </c>
      <c r="D1308" s="239">
        <f t="shared" si="149"/>
        <v>12</v>
      </c>
      <c r="E1308" s="149" t="s">
        <v>1345</v>
      </c>
      <c r="F1308" s="150">
        <v>86.2</v>
      </c>
      <c r="G1308" s="150">
        <v>1</v>
      </c>
      <c r="H1308" s="150">
        <v>0.24</v>
      </c>
      <c r="I1308" s="151">
        <f t="shared" si="150"/>
        <v>14.399999999999999</v>
      </c>
      <c r="J1308">
        <f t="shared" si="151"/>
        <v>9.5999999999999979</v>
      </c>
      <c r="K1308">
        <f t="shared" si="152"/>
        <v>7.1999999999999993</v>
      </c>
      <c r="L1308">
        <f t="shared" si="153"/>
        <v>10.799999999999999</v>
      </c>
      <c r="M1308" s="150"/>
      <c r="U1308" s="239"/>
    </row>
    <row r="1309" spans="1:21">
      <c r="A1309" s="239" t="s">
        <v>3989</v>
      </c>
      <c r="B1309" s="239">
        <f t="shared" si="147"/>
        <v>400</v>
      </c>
      <c r="C1309" s="239">
        <f t="shared" si="148"/>
        <v>200</v>
      </c>
      <c r="D1309" s="239">
        <f t="shared" si="149"/>
        <v>8</v>
      </c>
      <c r="E1309" s="149" t="s">
        <v>1350</v>
      </c>
      <c r="F1309" s="150">
        <v>71.8</v>
      </c>
      <c r="G1309" s="150">
        <v>1.2</v>
      </c>
      <c r="H1309" s="150">
        <v>0.2</v>
      </c>
      <c r="I1309" s="151">
        <f t="shared" si="150"/>
        <v>12</v>
      </c>
      <c r="J1309">
        <f t="shared" si="151"/>
        <v>8</v>
      </c>
      <c r="K1309">
        <f t="shared" si="152"/>
        <v>6</v>
      </c>
      <c r="L1309">
        <f t="shared" si="153"/>
        <v>9</v>
      </c>
      <c r="M1309" s="150"/>
      <c r="U1309" s="239"/>
    </row>
    <row r="1310" spans="1:21">
      <c r="A1310" s="239" t="s">
        <v>3989</v>
      </c>
      <c r="B1310" s="239">
        <f t="shared" si="147"/>
        <v>400</v>
      </c>
      <c r="C1310" s="239">
        <f t="shared" si="148"/>
        <v>200</v>
      </c>
      <c r="D1310" s="239">
        <f t="shared" si="149"/>
        <v>10</v>
      </c>
      <c r="E1310" s="149" t="s">
        <v>1348</v>
      </c>
      <c r="F1310" s="150">
        <v>88.6</v>
      </c>
      <c r="G1310" s="150">
        <v>1.2</v>
      </c>
      <c r="H1310" s="150">
        <v>0.248</v>
      </c>
      <c r="I1310" s="151">
        <f t="shared" si="150"/>
        <v>14.879999999999999</v>
      </c>
      <c r="J1310">
        <f t="shared" si="151"/>
        <v>9.9199999999999982</v>
      </c>
      <c r="K1310">
        <f t="shared" si="152"/>
        <v>7.4399999999999995</v>
      </c>
      <c r="L1310">
        <f t="shared" si="153"/>
        <v>11.16</v>
      </c>
      <c r="M1310" s="150"/>
      <c r="U1310" s="239"/>
    </row>
    <row r="1311" spans="1:21">
      <c r="A1311" s="239" t="s">
        <v>3989</v>
      </c>
      <c r="B1311" s="239">
        <f t="shared" si="147"/>
        <v>400</v>
      </c>
      <c r="C1311" s="239">
        <f t="shared" si="148"/>
        <v>200</v>
      </c>
      <c r="D1311" s="239">
        <f t="shared" si="149"/>
        <v>12</v>
      </c>
      <c r="E1311" s="149" t="s">
        <v>1349</v>
      </c>
      <c r="F1311" s="150">
        <v>105</v>
      </c>
      <c r="G1311" s="150">
        <v>1.2</v>
      </c>
      <c r="H1311" s="150">
        <v>0.29599999999999999</v>
      </c>
      <c r="I1311" s="151">
        <f t="shared" si="150"/>
        <v>17.759999999999998</v>
      </c>
      <c r="J1311">
        <f t="shared" si="151"/>
        <v>11.839999999999998</v>
      </c>
      <c r="K1311">
        <f t="shared" si="152"/>
        <v>8.879999999999999</v>
      </c>
      <c r="L1311">
        <f t="shared" si="153"/>
        <v>13.319999999999999</v>
      </c>
      <c r="M1311" s="150"/>
      <c r="U1311" s="239"/>
    </row>
    <row r="1312" spans="1:21">
      <c r="A1312" t="s">
        <v>3989</v>
      </c>
      <c r="B1312" s="239">
        <f t="shared" si="147"/>
        <v>400</v>
      </c>
      <c r="C1312" s="239">
        <f t="shared" si="148"/>
        <v>300</v>
      </c>
      <c r="D1312" s="239">
        <f t="shared" si="149"/>
        <v>10</v>
      </c>
      <c r="E1312" s="149" t="s">
        <v>1351</v>
      </c>
      <c r="F1312" s="150">
        <v>104</v>
      </c>
      <c r="G1312" s="150">
        <v>1.4</v>
      </c>
      <c r="H1312" s="150">
        <v>0.29199999999999998</v>
      </c>
      <c r="I1312" s="151">
        <f t="shared" si="150"/>
        <v>17.52</v>
      </c>
      <c r="J1312">
        <f t="shared" si="151"/>
        <v>11.68</v>
      </c>
      <c r="K1312">
        <f t="shared" si="152"/>
        <v>8.76</v>
      </c>
      <c r="L1312">
        <f t="shared" si="153"/>
        <v>13.14</v>
      </c>
      <c r="M1312" s="150"/>
      <c r="U1312" s="239"/>
    </row>
    <row r="1313" spans="1:21">
      <c r="A1313" s="239" t="s">
        <v>3989</v>
      </c>
      <c r="B1313" s="239">
        <f t="shared" si="147"/>
        <v>450</v>
      </c>
      <c r="C1313" s="239">
        <f t="shared" si="148"/>
        <v>250</v>
      </c>
      <c r="D1313" s="239">
        <f t="shared" si="149"/>
        <v>10</v>
      </c>
      <c r="E1313" s="149" t="s">
        <v>1361</v>
      </c>
      <c r="F1313" s="150">
        <v>104.3</v>
      </c>
      <c r="G1313" s="150">
        <v>1.4</v>
      </c>
      <c r="H1313" s="150">
        <v>0.29199999999999998</v>
      </c>
      <c r="I1313" s="151">
        <f t="shared" si="150"/>
        <v>17.52</v>
      </c>
      <c r="J1313">
        <f t="shared" si="151"/>
        <v>11.68</v>
      </c>
      <c r="K1313">
        <f t="shared" si="152"/>
        <v>8.76</v>
      </c>
      <c r="L1313">
        <f t="shared" si="153"/>
        <v>13.14</v>
      </c>
      <c r="M1313" s="150"/>
      <c r="U1313" s="239"/>
    </row>
    <row r="1314" spans="1:21">
      <c r="A1314" s="239" t="s">
        <v>3989</v>
      </c>
      <c r="B1314" s="239">
        <f t="shared" si="147"/>
        <v>450</v>
      </c>
      <c r="C1314" s="239">
        <f t="shared" si="148"/>
        <v>250</v>
      </c>
      <c r="D1314" s="239">
        <f t="shared" si="149"/>
        <v>12</v>
      </c>
      <c r="E1314" s="149" t="s">
        <v>1362</v>
      </c>
      <c r="F1314" s="150">
        <v>123.9</v>
      </c>
      <c r="G1314" s="150">
        <v>1.4</v>
      </c>
      <c r="H1314" s="150">
        <v>0.34799999999999998</v>
      </c>
      <c r="I1314" s="151">
        <f t="shared" si="150"/>
        <v>20.88</v>
      </c>
      <c r="J1314">
        <f t="shared" si="151"/>
        <v>13.919999999999998</v>
      </c>
      <c r="K1314">
        <f t="shared" si="152"/>
        <v>10.44</v>
      </c>
      <c r="L1314">
        <f t="shared" si="153"/>
        <v>15.66</v>
      </c>
      <c r="M1314" s="150"/>
      <c r="U1314" s="239"/>
    </row>
    <row r="1315" spans="1:21">
      <c r="A1315" s="239" t="s">
        <v>3989</v>
      </c>
      <c r="B1315" s="239">
        <f t="shared" si="147"/>
        <v>500</v>
      </c>
      <c r="C1315" s="239">
        <f t="shared" si="148"/>
        <v>300</v>
      </c>
      <c r="D1315" s="239">
        <f t="shared" si="149"/>
        <v>8</v>
      </c>
      <c r="E1315" s="149" t="s">
        <v>1405</v>
      </c>
      <c r="F1315" s="150">
        <v>96.9</v>
      </c>
      <c r="G1315" s="150">
        <v>1.6</v>
      </c>
      <c r="H1315" s="150">
        <v>0.27200000000000002</v>
      </c>
      <c r="I1315" s="151">
        <f t="shared" si="150"/>
        <v>16.32</v>
      </c>
      <c r="J1315">
        <f t="shared" si="151"/>
        <v>10.879999999999999</v>
      </c>
      <c r="K1315">
        <f t="shared" si="152"/>
        <v>8.16</v>
      </c>
      <c r="L1315">
        <f t="shared" si="153"/>
        <v>12.24</v>
      </c>
      <c r="M1315" s="150"/>
      <c r="U1315" s="239"/>
    </row>
    <row r="1316" spans="1:21">
      <c r="A1316" s="239" t="s">
        <v>3989</v>
      </c>
      <c r="B1316" s="239">
        <f t="shared" si="147"/>
        <v>500</v>
      </c>
      <c r="C1316" s="239">
        <f t="shared" si="148"/>
        <v>300</v>
      </c>
      <c r="D1316" s="239">
        <f t="shared" si="149"/>
        <v>10</v>
      </c>
      <c r="E1316" s="149" t="s">
        <v>1403</v>
      </c>
      <c r="F1316" s="150">
        <v>120</v>
      </c>
      <c r="G1316" s="150">
        <v>1.6</v>
      </c>
      <c r="H1316" s="150">
        <v>0.33599999999999997</v>
      </c>
      <c r="I1316" s="151">
        <f t="shared" si="150"/>
        <v>20.159999999999997</v>
      </c>
      <c r="J1316">
        <f t="shared" si="151"/>
        <v>13.439999999999998</v>
      </c>
      <c r="K1316">
        <f t="shared" si="152"/>
        <v>10.079999999999998</v>
      </c>
      <c r="L1316">
        <f t="shared" si="153"/>
        <v>15.119999999999997</v>
      </c>
      <c r="M1316" s="150"/>
      <c r="U1316" s="239"/>
    </row>
    <row r="1317" spans="1:21">
      <c r="A1317" s="239" t="s">
        <v>3989</v>
      </c>
      <c r="B1317" s="239">
        <f t="shared" si="147"/>
        <v>500</v>
      </c>
      <c r="C1317" s="239">
        <f t="shared" si="148"/>
        <v>300</v>
      </c>
      <c r="D1317" s="239">
        <f t="shared" si="149"/>
        <v>12</v>
      </c>
      <c r="E1317" s="149" t="s">
        <v>1404</v>
      </c>
      <c r="F1317" s="150">
        <v>143</v>
      </c>
      <c r="G1317" s="150">
        <v>1.6</v>
      </c>
      <c r="H1317" s="150">
        <v>0.4</v>
      </c>
      <c r="I1317" s="151">
        <f t="shared" si="150"/>
        <v>24</v>
      </c>
      <c r="J1317">
        <f t="shared" si="151"/>
        <v>16</v>
      </c>
      <c r="K1317">
        <f t="shared" si="152"/>
        <v>12</v>
      </c>
      <c r="L1317">
        <f t="shared" si="153"/>
        <v>18</v>
      </c>
      <c r="M1317" s="150"/>
      <c r="U1317" s="239"/>
    </row>
    <row r="1318" spans="1:21">
      <c r="A1318" s="239" t="s">
        <v>3987</v>
      </c>
      <c r="B1318" s="239">
        <f t="shared" ref="B1318:B1381" si="154">SPLITME($E1318,0,"*","tube Ø")</f>
        <v>3</v>
      </c>
      <c r="C1318" s="239">
        <f t="shared" ref="C1318:C1381" si="155">SPLITME($E1318,1,"*","tube Ø")</f>
        <v>0.5</v>
      </c>
      <c r="E1318" s="149" t="s">
        <v>2604</v>
      </c>
      <c r="F1318" s="150">
        <v>0.03</v>
      </c>
      <c r="G1318" s="150">
        <v>9.4199999999999996E-3</v>
      </c>
      <c r="H1318" s="150">
        <v>0.01</v>
      </c>
      <c r="I1318" s="151">
        <f t="shared" si="150"/>
        <v>0.6</v>
      </c>
      <c r="J1318">
        <f t="shared" si="151"/>
        <v>0.39999999999999997</v>
      </c>
      <c r="K1318">
        <f t="shared" si="152"/>
        <v>0.3</v>
      </c>
      <c r="L1318">
        <f t="shared" si="153"/>
        <v>0.44999999999999996</v>
      </c>
      <c r="M1318" s="150"/>
      <c r="U1318" s="239"/>
    </row>
    <row r="1319" spans="1:21">
      <c r="A1319" s="239" t="s">
        <v>3987</v>
      </c>
      <c r="B1319" s="239">
        <f t="shared" si="154"/>
        <v>3</v>
      </c>
      <c r="C1319" s="239">
        <f t="shared" si="155"/>
        <v>0.75</v>
      </c>
      <c r="E1319" s="149" t="s">
        <v>2605</v>
      </c>
      <c r="F1319" s="150">
        <v>0.04</v>
      </c>
      <c r="G1319" s="150">
        <v>9.4199999999999996E-3</v>
      </c>
      <c r="H1319" s="150">
        <v>0.01</v>
      </c>
      <c r="I1319" s="151">
        <f t="shared" si="150"/>
        <v>0.6</v>
      </c>
      <c r="J1319">
        <f t="shared" si="151"/>
        <v>0.39999999999999997</v>
      </c>
      <c r="K1319">
        <f t="shared" si="152"/>
        <v>0.3</v>
      </c>
      <c r="L1319">
        <f t="shared" si="153"/>
        <v>0.44999999999999996</v>
      </c>
      <c r="M1319" s="150"/>
      <c r="U1319" s="239"/>
    </row>
    <row r="1320" spans="1:21">
      <c r="A1320" s="239" t="s">
        <v>3987</v>
      </c>
      <c r="B1320" s="239">
        <f t="shared" si="154"/>
        <v>3</v>
      </c>
      <c r="C1320" s="239">
        <f t="shared" si="155"/>
        <v>1</v>
      </c>
      <c r="E1320" s="149" t="s">
        <v>2606</v>
      </c>
      <c r="F1320" s="150">
        <v>0.05</v>
      </c>
      <c r="G1320" s="150">
        <v>9.4199999999999996E-3</v>
      </c>
      <c r="H1320" s="150">
        <v>0.01</v>
      </c>
      <c r="I1320" s="151">
        <f t="shared" si="150"/>
        <v>0.6</v>
      </c>
      <c r="J1320">
        <f t="shared" si="151"/>
        <v>0.39999999999999997</v>
      </c>
      <c r="K1320">
        <f t="shared" si="152"/>
        <v>0.3</v>
      </c>
      <c r="L1320">
        <f t="shared" si="153"/>
        <v>0.44999999999999996</v>
      </c>
      <c r="M1320" s="150"/>
      <c r="U1320" s="239"/>
    </row>
    <row r="1321" spans="1:21">
      <c r="A1321" s="239" t="s">
        <v>3987</v>
      </c>
      <c r="B1321" s="239">
        <f t="shared" si="154"/>
        <v>4</v>
      </c>
      <c r="C1321" s="239">
        <f t="shared" si="155"/>
        <v>0.5</v>
      </c>
      <c r="E1321" s="149" t="s">
        <v>2895</v>
      </c>
      <c r="F1321" s="150">
        <v>0.04</v>
      </c>
      <c r="G1321" s="150">
        <v>1.256E-2</v>
      </c>
      <c r="H1321" s="150">
        <v>0.01</v>
      </c>
      <c r="I1321" s="151">
        <f t="shared" si="150"/>
        <v>0.6</v>
      </c>
      <c r="J1321">
        <f t="shared" si="151"/>
        <v>0.39999999999999997</v>
      </c>
      <c r="K1321">
        <f t="shared" si="152"/>
        <v>0.3</v>
      </c>
      <c r="L1321">
        <f t="shared" si="153"/>
        <v>0.44999999999999996</v>
      </c>
      <c r="M1321" s="150"/>
      <c r="U1321" s="239"/>
    </row>
    <row r="1322" spans="1:21">
      <c r="A1322" s="239" t="s">
        <v>3987</v>
      </c>
      <c r="B1322" s="239">
        <f t="shared" si="154"/>
        <v>4</v>
      </c>
      <c r="C1322" s="239">
        <f t="shared" si="155"/>
        <v>0.75</v>
      </c>
      <c r="E1322" s="149" t="s">
        <v>2896</v>
      </c>
      <c r="F1322" s="150">
        <v>0.06</v>
      </c>
      <c r="G1322" s="150">
        <v>1.256E-2</v>
      </c>
      <c r="H1322" s="150">
        <v>0.01</v>
      </c>
      <c r="I1322" s="151">
        <f t="shared" si="150"/>
        <v>0.6</v>
      </c>
      <c r="J1322">
        <f t="shared" si="151"/>
        <v>0.39999999999999997</v>
      </c>
      <c r="K1322">
        <f t="shared" si="152"/>
        <v>0.3</v>
      </c>
      <c r="L1322">
        <f t="shared" si="153"/>
        <v>0.44999999999999996</v>
      </c>
      <c r="M1322" s="150"/>
      <c r="U1322" s="239"/>
    </row>
    <row r="1323" spans="1:21">
      <c r="A1323" s="239" t="s">
        <v>3987</v>
      </c>
      <c r="B1323" s="239">
        <f t="shared" si="154"/>
        <v>4</v>
      </c>
      <c r="C1323" s="239">
        <f t="shared" si="155"/>
        <v>1</v>
      </c>
      <c r="E1323" s="149" t="s">
        <v>2897</v>
      </c>
      <c r="F1323" s="150">
        <v>7.0000000000000007E-2</v>
      </c>
      <c r="G1323" s="150">
        <v>1.256E-2</v>
      </c>
      <c r="H1323" s="150">
        <v>0.01</v>
      </c>
      <c r="I1323" s="151">
        <f t="shared" si="150"/>
        <v>0.6</v>
      </c>
      <c r="J1323">
        <f t="shared" si="151"/>
        <v>0.39999999999999997</v>
      </c>
      <c r="K1323">
        <f t="shared" si="152"/>
        <v>0.3</v>
      </c>
      <c r="L1323">
        <f t="shared" si="153"/>
        <v>0.44999999999999996</v>
      </c>
      <c r="M1323" s="150"/>
      <c r="U1323" s="239"/>
    </row>
    <row r="1324" spans="1:21">
      <c r="A1324" s="239" t="s">
        <v>3987</v>
      </c>
      <c r="B1324" s="239">
        <f t="shared" si="154"/>
        <v>4</v>
      </c>
      <c r="C1324" s="239">
        <f t="shared" si="155"/>
        <v>1.25</v>
      </c>
      <c r="E1324" s="149" t="s">
        <v>2898</v>
      </c>
      <c r="F1324" s="150">
        <v>0.08</v>
      </c>
      <c r="G1324" s="150">
        <v>1.256E-2</v>
      </c>
      <c r="H1324" s="150">
        <v>0.01</v>
      </c>
      <c r="I1324" s="151">
        <f t="shared" si="150"/>
        <v>0.6</v>
      </c>
      <c r="J1324">
        <f t="shared" si="151"/>
        <v>0.39999999999999997</v>
      </c>
      <c r="K1324">
        <f t="shared" si="152"/>
        <v>0.3</v>
      </c>
      <c r="L1324">
        <f t="shared" si="153"/>
        <v>0.44999999999999996</v>
      </c>
      <c r="M1324" s="150"/>
      <c r="U1324" s="239"/>
    </row>
    <row r="1325" spans="1:21">
      <c r="A1325" s="239" t="s">
        <v>3987</v>
      </c>
      <c r="B1325" s="239">
        <f t="shared" si="154"/>
        <v>4</v>
      </c>
      <c r="C1325" s="239">
        <f t="shared" si="155"/>
        <v>1.5</v>
      </c>
      <c r="E1325" s="149" t="s">
        <v>2899</v>
      </c>
      <c r="F1325" s="150">
        <v>0.09</v>
      </c>
      <c r="G1325" s="150">
        <v>1.256E-2</v>
      </c>
      <c r="H1325" s="150">
        <v>0.01</v>
      </c>
      <c r="I1325" s="151">
        <f t="shared" si="150"/>
        <v>0.6</v>
      </c>
      <c r="J1325">
        <f t="shared" si="151"/>
        <v>0.39999999999999997</v>
      </c>
      <c r="K1325">
        <f t="shared" si="152"/>
        <v>0.3</v>
      </c>
      <c r="L1325">
        <f t="shared" si="153"/>
        <v>0.44999999999999996</v>
      </c>
      <c r="M1325" s="150"/>
      <c r="U1325" s="239"/>
    </row>
    <row r="1326" spans="1:21">
      <c r="A1326" s="239" t="s">
        <v>3987</v>
      </c>
      <c r="B1326" s="239">
        <f t="shared" si="154"/>
        <v>4.76</v>
      </c>
      <c r="C1326" s="239">
        <f t="shared" si="155"/>
        <v>1</v>
      </c>
      <c r="E1326" s="149" t="s">
        <v>2900</v>
      </c>
      <c r="F1326" s="150">
        <v>0.09</v>
      </c>
      <c r="G1326" s="150">
        <v>1.5699999999999999E-2</v>
      </c>
      <c r="H1326" s="150">
        <v>0.01</v>
      </c>
      <c r="I1326" s="151">
        <f t="shared" si="150"/>
        <v>0.6</v>
      </c>
      <c r="J1326">
        <f t="shared" si="151"/>
        <v>0.39999999999999997</v>
      </c>
      <c r="K1326">
        <f t="shared" si="152"/>
        <v>0.3</v>
      </c>
      <c r="L1326">
        <f t="shared" si="153"/>
        <v>0.44999999999999996</v>
      </c>
      <c r="M1326" s="150"/>
      <c r="U1326" s="239"/>
    </row>
    <row r="1327" spans="1:21">
      <c r="A1327" s="239" t="s">
        <v>3987</v>
      </c>
      <c r="B1327" s="239">
        <f t="shared" si="154"/>
        <v>5</v>
      </c>
      <c r="C1327" s="239">
        <f t="shared" si="155"/>
        <v>0.3</v>
      </c>
      <c r="E1327" s="149" t="s">
        <v>3141</v>
      </c>
      <c r="F1327" s="150">
        <v>0.03</v>
      </c>
      <c r="G1327" s="150">
        <v>1.5699999999999999E-2</v>
      </c>
      <c r="H1327" s="150">
        <v>0.01</v>
      </c>
      <c r="I1327" s="151">
        <f t="shared" si="150"/>
        <v>0.6</v>
      </c>
      <c r="J1327">
        <f t="shared" si="151"/>
        <v>0.39999999999999997</v>
      </c>
      <c r="K1327">
        <f t="shared" si="152"/>
        <v>0.3</v>
      </c>
      <c r="L1327">
        <f t="shared" si="153"/>
        <v>0.44999999999999996</v>
      </c>
      <c r="M1327" s="150"/>
      <c r="U1327" s="239"/>
    </row>
    <row r="1328" spans="1:21">
      <c r="A1328" s="239" t="s">
        <v>3987</v>
      </c>
      <c r="B1328" s="239">
        <f t="shared" si="154"/>
        <v>5</v>
      </c>
      <c r="C1328" s="239">
        <f t="shared" si="155"/>
        <v>0.5</v>
      </c>
      <c r="E1328" s="149" t="s">
        <v>3142</v>
      </c>
      <c r="F1328" s="150">
        <v>0.06</v>
      </c>
      <c r="G1328" s="150">
        <v>1.5699999999999999E-2</v>
      </c>
      <c r="H1328" s="150">
        <v>0.01</v>
      </c>
      <c r="I1328" s="151">
        <f t="shared" si="150"/>
        <v>0.6</v>
      </c>
      <c r="J1328">
        <f t="shared" si="151"/>
        <v>0.39999999999999997</v>
      </c>
      <c r="K1328">
        <f t="shared" si="152"/>
        <v>0.3</v>
      </c>
      <c r="L1328">
        <f t="shared" si="153"/>
        <v>0.44999999999999996</v>
      </c>
      <c r="M1328" s="150"/>
      <c r="U1328" s="239"/>
    </row>
    <row r="1329" spans="1:21">
      <c r="A1329" t="s">
        <v>3987</v>
      </c>
      <c r="B1329" s="239">
        <f t="shared" si="154"/>
        <v>5</v>
      </c>
      <c r="C1329" s="239">
        <f t="shared" si="155"/>
        <v>0.75</v>
      </c>
      <c r="E1329" s="149" t="s">
        <v>3143</v>
      </c>
      <c r="F1329" s="150">
        <v>7.0000000000000007E-2</v>
      </c>
      <c r="G1329" s="150">
        <v>1.5699999999999999E-2</v>
      </c>
      <c r="H1329" s="150">
        <v>0.01</v>
      </c>
      <c r="I1329" s="151">
        <f t="shared" si="150"/>
        <v>0.6</v>
      </c>
      <c r="J1329">
        <f t="shared" si="151"/>
        <v>0.39999999999999997</v>
      </c>
      <c r="K1329">
        <f t="shared" si="152"/>
        <v>0.3</v>
      </c>
      <c r="L1329">
        <f t="shared" si="153"/>
        <v>0.44999999999999996</v>
      </c>
      <c r="M1329" s="150"/>
      <c r="U1329" s="239"/>
    </row>
    <row r="1330" spans="1:21">
      <c r="A1330" s="239" t="s">
        <v>3987</v>
      </c>
      <c r="B1330" s="239">
        <f t="shared" si="154"/>
        <v>5</v>
      </c>
      <c r="C1330" s="239">
        <f t="shared" si="155"/>
        <v>1</v>
      </c>
      <c r="E1330" s="149" t="s">
        <v>3144</v>
      </c>
      <c r="F1330" s="150">
        <v>0.1</v>
      </c>
      <c r="G1330" s="150">
        <v>1.5699999999999999E-2</v>
      </c>
      <c r="H1330" s="150">
        <v>0.01</v>
      </c>
      <c r="I1330" s="151">
        <f t="shared" si="150"/>
        <v>0.6</v>
      </c>
      <c r="J1330">
        <f t="shared" si="151"/>
        <v>0.39999999999999997</v>
      </c>
      <c r="K1330">
        <f t="shared" si="152"/>
        <v>0.3</v>
      </c>
      <c r="L1330">
        <f t="shared" si="153"/>
        <v>0.44999999999999996</v>
      </c>
      <c r="M1330" s="150"/>
      <c r="U1330" s="239"/>
    </row>
    <row r="1331" spans="1:21">
      <c r="A1331" s="239" t="s">
        <v>3987</v>
      </c>
      <c r="B1331" s="239">
        <f t="shared" si="154"/>
        <v>5</v>
      </c>
      <c r="C1331" s="239">
        <f t="shared" si="155"/>
        <v>1.25</v>
      </c>
      <c r="E1331" s="149" t="s">
        <v>3145</v>
      </c>
      <c r="F1331" s="150">
        <v>0.11</v>
      </c>
      <c r="G1331" s="150">
        <v>1.5699999999999999E-2</v>
      </c>
      <c r="H1331" s="150">
        <v>0.01</v>
      </c>
      <c r="I1331" s="151">
        <f t="shared" si="150"/>
        <v>0.6</v>
      </c>
      <c r="J1331">
        <f t="shared" si="151"/>
        <v>0.39999999999999997</v>
      </c>
      <c r="K1331">
        <f t="shared" si="152"/>
        <v>0.3</v>
      </c>
      <c r="L1331">
        <f t="shared" si="153"/>
        <v>0.44999999999999996</v>
      </c>
      <c r="M1331" s="150"/>
      <c r="U1331" s="239"/>
    </row>
    <row r="1332" spans="1:21">
      <c r="A1332" s="239" t="s">
        <v>3987</v>
      </c>
      <c r="B1332" s="239">
        <f t="shared" si="154"/>
        <v>5</v>
      </c>
      <c r="C1332" s="239">
        <f t="shared" si="155"/>
        <v>1.5</v>
      </c>
      <c r="E1332" s="149" t="s">
        <v>3146</v>
      </c>
      <c r="F1332" s="150">
        <v>0.13</v>
      </c>
      <c r="G1332" s="150">
        <v>1.5699999999999999E-2</v>
      </c>
      <c r="H1332" s="150">
        <v>0.01</v>
      </c>
      <c r="I1332" s="151">
        <f t="shared" si="150"/>
        <v>0.6</v>
      </c>
      <c r="J1332">
        <f t="shared" si="151"/>
        <v>0.39999999999999997</v>
      </c>
      <c r="K1332">
        <f t="shared" si="152"/>
        <v>0.3</v>
      </c>
      <c r="L1332">
        <f t="shared" si="153"/>
        <v>0.44999999999999996</v>
      </c>
      <c r="M1332" s="150"/>
      <c r="U1332" s="239"/>
    </row>
    <row r="1333" spans="1:21">
      <c r="A1333" s="239" t="s">
        <v>3987</v>
      </c>
      <c r="B1333" s="239">
        <f t="shared" si="154"/>
        <v>5</v>
      </c>
      <c r="C1333" s="239">
        <f t="shared" si="155"/>
        <v>1.75</v>
      </c>
      <c r="E1333" s="149" t="s">
        <v>3147</v>
      </c>
      <c r="F1333" s="150">
        <v>0.14000000000000001</v>
      </c>
      <c r="G1333" s="150">
        <v>1.5699999999999999E-2</v>
      </c>
      <c r="H1333" s="150">
        <v>0.01</v>
      </c>
      <c r="I1333" s="151">
        <f t="shared" si="150"/>
        <v>0.6</v>
      </c>
      <c r="J1333">
        <f t="shared" si="151"/>
        <v>0.39999999999999997</v>
      </c>
      <c r="K1333">
        <f t="shared" si="152"/>
        <v>0.3</v>
      </c>
      <c r="L1333">
        <f t="shared" si="153"/>
        <v>0.44999999999999996</v>
      </c>
      <c r="M1333" s="150"/>
      <c r="U1333" s="239"/>
    </row>
    <row r="1334" spans="1:21">
      <c r="A1334" s="239" t="s">
        <v>3987</v>
      </c>
      <c r="B1334" s="239">
        <f t="shared" si="154"/>
        <v>6</v>
      </c>
      <c r="C1334" s="239">
        <f t="shared" si="155"/>
        <v>0.5</v>
      </c>
      <c r="E1334" s="149" t="s">
        <v>3336</v>
      </c>
      <c r="F1334" s="150">
        <v>7.0000000000000007E-2</v>
      </c>
      <c r="G1334" s="150">
        <v>1.8839999999999999E-2</v>
      </c>
      <c r="H1334" s="150">
        <v>0.01</v>
      </c>
      <c r="I1334" s="151">
        <f t="shared" si="150"/>
        <v>0.6</v>
      </c>
      <c r="J1334">
        <f t="shared" si="151"/>
        <v>0.39999999999999997</v>
      </c>
      <c r="K1334">
        <f t="shared" si="152"/>
        <v>0.3</v>
      </c>
      <c r="L1334">
        <f t="shared" si="153"/>
        <v>0.44999999999999996</v>
      </c>
      <c r="M1334" s="150"/>
      <c r="U1334" s="239"/>
    </row>
    <row r="1335" spans="1:21">
      <c r="A1335" s="239" t="s">
        <v>3987</v>
      </c>
      <c r="B1335" s="239">
        <f t="shared" si="154"/>
        <v>6</v>
      </c>
      <c r="C1335" s="239">
        <f t="shared" si="155"/>
        <v>0.75</v>
      </c>
      <c r="E1335" s="149" t="s">
        <v>3337</v>
      </c>
      <c r="F1335" s="150">
        <v>0.09</v>
      </c>
      <c r="G1335" s="150">
        <v>1.8839999999999999E-2</v>
      </c>
      <c r="H1335" s="150">
        <v>0.01</v>
      </c>
      <c r="I1335" s="151">
        <f t="shared" si="150"/>
        <v>0.6</v>
      </c>
      <c r="J1335">
        <f t="shared" si="151"/>
        <v>0.39999999999999997</v>
      </c>
      <c r="K1335">
        <f t="shared" si="152"/>
        <v>0.3</v>
      </c>
      <c r="L1335">
        <f t="shared" si="153"/>
        <v>0.44999999999999996</v>
      </c>
      <c r="M1335" s="150"/>
      <c r="U1335" s="239"/>
    </row>
    <row r="1336" spans="1:21">
      <c r="A1336" s="239" t="s">
        <v>3987</v>
      </c>
      <c r="B1336" s="239">
        <f t="shared" si="154"/>
        <v>6</v>
      </c>
      <c r="C1336" s="239">
        <f t="shared" si="155"/>
        <v>1</v>
      </c>
      <c r="E1336" s="149" t="s">
        <v>3338</v>
      </c>
      <c r="F1336" s="150">
        <v>0.12</v>
      </c>
      <c r="G1336" s="150">
        <v>1.8839999999999999E-2</v>
      </c>
      <c r="H1336" s="150">
        <v>0.01</v>
      </c>
      <c r="I1336" s="151">
        <f t="shared" si="150"/>
        <v>0.6</v>
      </c>
      <c r="J1336">
        <f t="shared" si="151"/>
        <v>0.39999999999999997</v>
      </c>
      <c r="K1336">
        <f t="shared" si="152"/>
        <v>0.3</v>
      </c>
      <c r="L1336">
        <f t="shared" si="153"/>
        <v>0.44999999999999996</v>
      </c>
      <c r="M1336" s="150"/>
      <c r="U1336" s="239"/>
    </row>
    <row r="1337" spans="1:21">
      <c r="A1337" s="239" t="s">
        <v>3987</v>
      </c>
      <c r="B1337" s="239">
        <f t="shared" si="154"/>
        <v>6</v>
      </c>
      <c r="C1337" s="239">
        <f t="shared" si="155"/>
        <v>1.25</v>
      </c>
      <c r="E1337" s="149" t="s">
        <v>3339</v>
      </c>
      <c r="F1337" s="150">
        <v>0.14000000000000001</v>
      </c>
      <c r="G1337" s="150">
        <v>1.8839999999999999E-2</v>
      </c>
      <c r="H1337" s="150">
        <v>0.01</v>
      </c>
      <c r="I1337" s="151">
        <f t="shared" si="150"/>
        <v>0.6</v>
      </c>
      <c r="J1337">
        <f t="shared" si="151"/>
        <v>0.39999999999999997</v>
      </c>
      <c r="K1337">
        <f t="shared" si="152"/>
        <v>0.3</v>
      </c>
      <c r="L1337">
        <f t="shared" si="153"/>
        <v>0.44999999999999996</v>
      </c>
      <c r="M1337" s="150"/>
      <c r="U1337" s="239"/>
    </row>
    <row r="1338" spans="1:21">
      <c r="A1338" s="239" t="s">
        <v>3987</v>
      </c>
      <c r="B1338" s="239">
        <f t="shared" si="154"/>
        <v>6</v>
      </c>
      <c r="C1338" s="239">
        <f t="shared" si="155"/>
        <v>1.5</v>
      </c>
      <c r="E1338" s="149" t="s">
        <v>3340</v>
      </c>
      <c r="F1338" s="150">
        <v>0.17</v>
      </c>
      <c r="G1338" s="150">
        <v>1.8839999999999999E-2</v>
      </c>
      <c r="H1338" s="150">
        <v>0.01</v>
      </c>
      <c r="I1338" s="151">
        <f t="shared" si="150"/>
        <v>0.6</v>
      </c>
      <c r="J1338">
        <f t="shared" si="151"/>
        <v>0.39999999999999997</v>
      </c>
      <c r="K1338">
        <f t="shared" si="152"/>
        <v>0.3</v>
      </c>
      <c r="L1338">
        <f t="shared" si="153"/>
        <v>0.44999999999999996</v>
      </c>
      <c r="M1338" s="150"/>
      <c r="U1338" s="239"/>
    </row>
    <row r="1339" spans="1:21">
      <c r="A1339" s="239" t="s">
        <v>3987</v>
      </c>
      <c r="B1339" s="239">
        <f t="shared" si="154"/>
        <v>6</v>
      </c>
      <c r="C1339" s="239">
        <f t="shared" si="155"/>
        <v>1.8</v>
      </c>
      <c r="E1339" s="149" t="s">
        <v>3341</v>
      </c>
      <c r="F1339" s="150">
        <v>0.19</v>
      </c>
      <c r="G1339" s="150">
        <v>1.8839999999999999E-2</v>
      </c>
      <c r="H1339" s="150">
        <v>0.01</v>
      </c>
      <c r="I1339" s="151">
        <f t="shared" si="150"/>
        <v>0.6</v>
      </c>
      <c r="J1339">
        <f t="shared" si="151"/>
        <v>0.39999999999999997</v>
      </c>
      <c r="K1339">
        <f t="shared" si="152"/>
        <v>0.3</v>
      </c>
      <c r="L1339">
        <f t="shared" si="153"/>
        <v>0.44999999999999996</v>
      </c>
      <c r="M1339" s="150"/>
      <c r="U1339" s="239"/>
    </row>
    <row r="1340" spans="1:21">
      <c r="A1340" s="239" t="s">
        <v>3987</v>
      </c>
      <c r="B1340" s="239">
        <f t="shared" si="154"/>
        <v>6</v>
      </c>
      <c r="C1340" s="239">
        <f t="shared" si="155"/>
        <v>2</v>
      </c>
      <c r="E1340" s="149" t="s">
        <v>3342</v>
      </c>
      <c r="F1340" s="150">
        <v>0.2</v>
      </c>
      <c r="G1340" s="150">
        <v>1.8839999999999999E-2</v>
      </c>
      <c r="H1340" s="150">
        <v>0.01</v>
      </c>
      <c r="I1340" s="151">
        <f t="shared" si="150"/>
        <v>0.6</v>
      </c>
      <c r="J1340">
        <f t="shared" si="151"/>
        <v>0.39999999999999997</v>
      </c>
      <c r="K1340">
        <f t="shared" si="152"/>
        <v>0.3</v>
      </c>
      <c r="L1340">
        <f t="shared" si="153"/>
        <v>0.44999999999999996</v>
      </c>
      <c r="M1340" s="150"/>
      <c r="U1340" s="239"/>
    </row>
    <row r="1341" spans="1:21">
      <c r="A1341" s="239" t="s">
        <v>3987</v>
      </c>
      <c r="B1341" s="239">
        <f t="shared" si="154"/>
        <v>6</v>
      </c>
      <c r="C1341" s="239">
        <f t="shared" si="155"/>
        <v>2.2000000000000002</v>
      </c>
      <c r="E1341" s="149" t="s">
        <v>3343</v>
      </c>
      <c r="F1341" s="150">
        <v>0.21</v>
      </c>
      <c r="G1341" s="150">
        <v>1.8839999999999999E-2</v>
      </c>
      <c r="H1341" s="150">
        <v>0.01</v>
      </c>
      <c r="I1341" s="151">
        <f t="shared" si="150"/>
        <v>0.6</v>
      </c>
      <c r="J1341">
        <f t="shared" si="151"/>
        <v>0.39999999999999997</v>
      </c>
      <c r="K1341">
        <f t="shared" si="152"/>
        <v>0.3</v>
      </c>
      <c r="L1341">
        <f t="shared" si="153"/>
        <v>0.44999999999999996</v>
      </c>
      <c r="M1341" s="150"/>
      <c r="U1341" s="239"/>
    </row>
    <row r="1342" spans="1:21">
      <c r="A1342" s="239" t="s">
        <v>3987</v>
      </c>
      <c r="B1342" s="239">
        <f t="shared" si="154"/>
        <v>6</v>
      </c>
      <c r="C1342" s="239">
        <f t="shared" si="155"/>
        <v>2.5</v>
      </c>
      <c r="E1342" s="149" t="s">
        <v>3344</v>
      </c>
      <c r="F1342" s="150">
        <v>0.22</v>
      </c>
      <c r="G1342" s="150">
        <v>1.8839999999999999E-2</v>
      </c>
      <c r="H1342" s="150">
        <v>0.01</v>
      </c>
      <c r="I1342" s="151">
        <f t="shared" si="150"/>
        <v>0.6</v>
      </c>
      <c r="J1342">
        <f t="shared" si="151"/>
        <v>0.39999999999999997</v>
      </c>
      <c r="K1342">
        <f t="shared" si="152"/>
        <v>0.3</v>
      </c>
      <c r="L1342">
        <f t="shared" si="153"/>
        <v>0.44999999999999996</v>
      </c>
      <c r="M1342" s="150"/>
      <c r="U1342" s="239"/>
    </row>
    <row r="1343" spans="1:21">
      <c r="A1343" t="s">
        <v>3987</v>
      </c>
      <c r="B1343" s="239">
        <f t="shared" si="154"/>
        <v>6.35</v>
      </c>
      <c r="C1343" s="239">
        <f t="shared" si="155"/>
        <v>0.7</v>
      </c>
      <c r="E1343" s="149" t="s">
        <v>3345</v>
      </c>
      <c r="F1343" s="150">
        <v>0.1</v>
      </c>
      <c r="G1343" s="150">
        <v>1.8839999999999999E-2</v>
      </c>
      <c r="H1343" s="150">
        <v>0.01</v>
      </c>
      <c r="I1343" s="151">
        <f t="shared" si="150"/>
        <v>0.6</v>
      </c>
      <c r="J1343">
        <f t="shared" si="151"/>
        <v>0.39999999999999997</v>
      </c>
      <c r="K1343">
        <f t="shared" si="152"/>
        <v>0.3</v>
      </c>
      <c r="L1343">
        <f t="shared" si="153"/>
        <v>0.44999999999999996</v>
      </c>
      <c r="M1343" s="150"/>
      <c r="U1343" s="239"/>
    </row>
    <row r="1344" spans="1:21">
      <c r="A1344" t="s">
        <v>3987</v>
      </c>
      <c r="B1344" s="239">
        <f t="shared" si="154"/>
        <v>6.35</v>
      </c>
      <c r="C1344" s="239">
        <f t="shared" si="155"/>
        <v>1</v>
      </c>
      <c r="E1344" s="149" t="s">
        <v>3346</v>
      </c>
      <c r="F1344" s="150">
        <v>0.13</v>
      </c>
      <c r="G1344" s="150">
        <v>1.8839999999999999E-2</v>
      </c>
      <c r="H1344" s="150">
        <v>0.01</v>
      </c>
      <c r="I1344" s="151">
        <f t="shared" si="150"/>
        <v>0.6</v>
      </c>
      <c r="J1344">
        <f t="shared" si="151"/>
        <v>0.39999999999999997</v>
      </c>
      <c r="K1344">
        <f t="shared" si="152"/>
        <v>0.3</v>
      </c>
      <c r="L1344">
        <f t="shared" si="153"/>
        <v>0.44999999999999996</v>
      </c>
      <c r="M1344" s="150"/>
      <c r="U1344" s="239"/>
    </row>
    <row r="1345" spans="1:21">
      <c r="A1345" s="239" t="s">
        <v>3987</v>
      </c>
      <c r="B1345" s="239">
        <f t="shared" si="154"/>
        <v>7</v>
      </c>
      <c r="C1345" s="239">
        <f t="shared" si="155"/>
        <v>0.5</v>
      </c>
      <c r="E1345" s="149" t="s">
        <v>3497</v>
      </c>
      <c r="F1345" s="150">
        <v>0.08</v>
      </c>
      <c r="G1345" s="150">
        <v>2.198E-2</v>
      </c>
      <c r="H1345" s="150">
        <v>0.01</v>
      </c>
      <c r="I1345" s="151">
        <f t="shared" ref="I1345:I1408" si="156">H1345*60</f>
        <v>0.6</v>
      </c>
      <c r="J1345">
        <f t="shared" ref="J1345:J1408" si="157">40/60*I1345</f>
        <v>0.39999999999999997</v>
      </c>
      <c r="K1345">
        <f t="shared" ref="K1345:K1408" si="158">(30/60*I1345)</f>
        <v>0.3</v>
      </c>
      <c r="L1345">
        <f t="shared" ref="L1345:L1408" si="159">45/60*I1345</f>
        <v>0.44999999999999996</v>
      </c>
      <c r="M1345" s="150"/>
      <c r="U1345" s="239"/>
    </row>
    <row r="1346" spans="1:21">
      <c r="A1346" s="239" t="s">
        <v>3987</v>
      </c>
      <c r="B1346" s="239">
        <f t="shared" si="154"/>
        <v>7</v>
      </c>
      <c r="C1346" s="239">
        <f t="shared" si="155"/>
        <v>0.6</v>
      </c>
      <c r="E1346" s="149" t="s">
        <v>3498</v>
      </c>
      <c r="F1346" s="150">
        <v>0.09</v>
      </c>
      <c r="G1346" s="150">
        <v>2.198E-2</v>
      </c>
      <c r="H1346" s="150">
        <v>0.01</v>
      </c>
      <c r="I1346" s="151">
        <f t="shared" si="156"/>
        <v>0.6</v>
      </c>
      <c r="J1346">
        <f t="shared" si="157"/>
        <v>0.39999999999999997</v>
      </c>
      <c r="K1346">
        <f t="shared" si="158"/>
        <v>0.3</v>
      </c>
      <c r="L1346">
        <f t="shared" si="159"/>
        <v>0.44999999999999996</v>
      </c>
      <c r="M1346" s="150"/>
      <c r="U1346" s="239"/>
    </row>
    <row r="1347" spans="1:21">
      <c r="A1347" s="239" t="s">
        <v>3987</v>
      </c>
      <c r="B1347" s="239">
        <f t="shared" si="154"/>
        <v>7</v>
      </c>
      <c r="C1347" s="239">
        <f t="shared" si="155"/>
        <v>0.75</v>
      </c>
      <c r="E1347" s="149" t="s">
        <v>3499</v>
      </c>
      <c r="F1347" s="150">
        <v>0.11</v>
      </c>
      <c r="G1347" s="150">
        <v>2.198E-2</v>
      </c>
      <c r="H1347" s="150">
        <v>0.01</v>
      </c>
      <c r="I1347" s="151">
        <f t="shared" si="156"/>
        <v>0.6</v>
      </c>
      <c r="J1347">
        <f t="shared" si="157"/>
        <v>0.39999999999999997</v>
      </c>
      <c r="K1347">
        <f t="shared" si="158"/>
        <v>0.3</v>
      </c>
      <c r="L1347">
        <f t="shared" si="159"/>
        <v>0.44999999999999996</v>
      </c>
      <c r="M1347" s="150"/>
      <c r="U1347" s="239"/>
    </row>
    <row r="1348" spans="1:21">
      <c r="A1348" s="239" t="s">
        <v>3987</v>
      </c>
      <c r="B1348" s="239">
        <f t="shared" si="154"/>
        <v>7</v>
      </c>
      <c r="C1348" s="239">
        <f t="shared" si="155"/>
        <v>1</v>
      </c>
      <c r="E1348" s="149" t="s">
        <v>3500</v>
      </c>
      <c r="F1348" s="150">
        <v>0.15</v>
      </c>
      <c r="G1348" s="150">
        <v>2.198E-2</v>
      </c>
      <c r="H1348" s="150">
        <v>0.01</v>
      </c>
      <c r="I1348" s="151">
        <f t="shared" si="156"/>
        <v>0.6</v>
      </c>
      <c r="J1348">
        <f t="shared" si="157"/>
        <v>0.39999999999999997</v>
      </c>
      <c r="K1348">
        <f t="shared" si="158"/>
        <v>0.3</v>
      </c>
      <c r="L1348">
        <f t="shared" si="159"/>
        <v>0.44999999999999996</v>
      </c>
      <c r="M1348" s="150"/>
      <c r="U1348" s="239"/>
    </row>
    <row r="1349" spans="1:21">
      <c r="A1349" s="239" t="s">
        <v>3987</v>
      </c>
      <c r="B1349" s="239">
        <f t="shared" si="154"/>
        <v>7</v>
      </c>
      <c r="C1349" s="239">
        <f t="shared" si="155"/>
        <v>1.25</v>
      </c>
      <c r="E1349" s="149" t="s">
        <v>3501</v>
      </c>
      <c r="F1349" s="150">
        <v>0.17</v>
      </c>
      <c r="G1349" s="150">
        <v>2.198E-2</v>
      </c>
      <c r="H1349" s="150">
        <v>0.01</v>
      </c>
      <c r="I1349" s="151">
        <f t="shared" si="156"/>
        <v>0.6</v>
      </c>
      <c r="J1349">
        <f t="shared" si="157"/>
        <v>0.39999999999999997</v>
      </c>
      <c r="K1349">
        <f t="shared" si="158"/>
        <v>0.3</v>
      </c>
      <c r="L1349">
        <f t="shared" si="159"/>
        <v>0.44999999999999996</v>
      </c>
      <c r="M1349" s="150"/>
      <c r="U1349" s="239"/>
    </row>
    <row r="1350" spans="1:21">
      <c r="A1350" s="239" t="s">
        <v>3987</v>
      </c>
      <c r="B1350" s="239">
        <f t="shared" si="154"/>
        <v>7</v>
      </c>
      <c r="C1350" s="239">
        <f t="shared" si="155"/>
        <v>1.5</v>
      </c>
      <c r="E1350" s="149" t="s">
        <v>3502</v>
      </c>
      <c r="F1350" s="150">
        <v>0.2</v>
      </c>
      <c r="G1350" s="150">
        <v>2.198E-2</v>
      </c>
      <c r="H1350" s="150">
        <v>0.01</v>
      </c>
      <c r="I1350" s="151">
        <f t="shared" si="156"/>
        <v>0.6</v>
      </c>
      <c r="J1350">
        <f t="shared" si="157"/>
        <v>0.39999999999999997</v>
      </c>
      <c r="K1350">
        <f t="shared" si="158"/>
        <v>0.3</v>
      </c>
      <c r="L1350">
        <f t="shared" si="159"/>
        <v>0.44999999999999996</v>
      </c>
      <c r="M1350" s="150"/>
      <c r="U1350" s="239"/>
    </row>
    <row r="1351" spans="1:21">
      <c r="A1351" s="239" t="s">
        <v>3987</v>
      </c>
      <c r="B1351" s="239">
        <f t="shared" si="154"/>
        <v>7</v>
      </c>
      <c r="C1351" s="239">
        <f t="shared" si="155"/>
        <v>1.75</v>
      </c>
      <c r="E1351" s="149" t="s">
        <v>3503</v>
      </c>
      <c r="F1351" s="150">
        <v>0.22</v>
      </c>
      <c r="G1351" s="150">
        <v>2.198E-2</v>
      </c>
      <c r="H1351" s="150">
        <v>0.01</v>
      </c>
      <c r="I1351" s="151">
        <f t="shared" si="156"/>
        <v>0.6</v>
      </c>
      <c r="J1351">
        <f t="shared" si="157"/>
        <v>0.39999999999999997</v>
      </c>
      <c r="K1351">
        <f t="shared" si="158"/>
        <v>0.3</v>
      </c>
      <c r="L1351">
        <f t="shared" si="159"/>
        <v>0.44999999999999996</v>
      </c>
      <c r="M1351" s="150"/>
      <c r="U1351" s="239"/>
    </row>
    <row r="1352" spans="1:21">
      <c r="A1352" s="239" t="s">
        <v>3987</v>
      </c>
      <c r="B1352" s="239">
        <f t="shared" si="154"/>
        <v>7</v>
      </c>
      <c r="C1352" s="239">
        <f t="shared" si="155"/>
        <v>2</v>
      </c>
      <c r="E1352" s="149" t="s">
        <v>3504</v>
      </c>
      <c r="F1352" s="150">
        <v>0.25</v>
      </c>
      <c r="G1352" s="150">
        <v>2.198E-2</v>
      </c>
      <c r="H1352" s="150">
        <v>0.01</v>
      </c>
      <c r="I1352" s="151">
        <f t="shared" si="156"/>
        <v>0.6</v>
      </c>
      <c r="J1352">
        <f t="shared" si="157"/>
        <v>0.39999999999999997</v>
      </c>
      <c r="K1352">
        <f t="shared" si="158"/>
        <v>0.3</v>
      </c>
      <c r="L1352">
        <f t="shared" si="159"/>
        <v>0.44999999999999996</v>
      </c>
      <c r="M1352" s="150"/>
      <c r="U1352" s="239"/>
    </row>
    <row r="1353" spans="1:21">
      <c r="A1353" s="239" t="s">
        <v>3987</v>
      </c>
      <c r="B1353" s="239">
        <f t="shared" si="154"/>
        <v>7</v>
      </c>
      <c r="C1353" s="239">
        <f t="shared" si="155"/>
        <v>2.2000000000000002</v>
      </c>
      <c r="E1353" s="149" t="s">
        <v>3505</v>
      </c>
      <c r="F1353" s="150">
        <v>0.26</v>
      </c>
      <c r="G1353" s="150">
        <v>2.198E-2</v>
      </c>
      <c r="H1353" s="150">
        <v>0.01</v>
      </c>
      <c r="I1353" s="151">
        <f t="shared" si="156"/>
        <v>0.6</v>
      </c>
      <c r="J1353">
        <f t="shared" si="157"/>
        <v>0.39999999999999997</v>
      </c>
      <c r="K1353">
        <f t="shared" si="158"/>
        <v>0.3</v>
      </c>
      <c r="L1353">
        <f t="shared" si="159"/>
        <v>0.44999999999999996</v>
      </c>
      <c r="M1353" s="150"/>
      <c r="U1353" s="239"/>
    </row>
    <row r="1354" spans="1:21">
      <c r="A1354" s="239" t="s">
        <v>3987</v>
      </c>
      <c r="B1354" s="239">
        <f t="shared" si="154"/>
        <v>7</v>
      </c>
      <c r="C1354" s="239">
        <f t="shared" si="155"/>
        <v>2.5</v>
      </c>
      <c r="E1354" s="149" t="s">
        <v>3506</v>
      </c>
      <c r="F1354" s="150">
        <v>0.28000000000000003</v>
      </c>
      <c r="G1354" s="150">
        <v>2.198E-2</v>
      </c>
      <c r="H1354" s="150">
        <v>0.01</v>
      </c>
      <c r="I1354" s="151">
        <f t="shared" si="156"/>
        <v>0.6</v>
      </c>
      <c r="J1354">
        <f t="shared" si="157"/>
        <v>0.39999999999999997</v>
      </c>
      <c r="K1354">
        <f t="shared" si="158"/>
        <v>0.3</v>
      </c>
      <c r="L1354">
        <f t="shared" si="159"/>
        <v>0.44999999999999996</v>
      </c>
      <c r="M1354" s="150"/>
      <c r="U1354" s="239"/>
    </row>
    <row r="1355" spans="1:21">
      <c r="A1355" s="239" t="s">
        <v>3987</v>
      </c>
      <c r="B1355" s="239">
        <f t="shared" si="154"/>
        <v>7</v>
      </c>
      <c r="C1355" s="239">
        <f t="shared" si="155"/>
        <v>3</v>
      </c>
      <c r="E1355" s="149" t="s">
        <v>3507</v>
      </c>
      <c r="F1355" s="150">
        <v>0.3</v>
      </c>
      <c r="G1355" s="150">
        <v>2.198E-2</v>
      </c>
      <c r="H1355" s="150">
        <v>0.01</v>
      </c>
      <c r="I1355" s="151">
        <f t="shared" si="156"/>
        <v>0.6</v>
      </c>
      <c r="J1355">
        <f t="shared" si="157"/>
        <v>0.39999999999999997</v>
      </c>
      <c r="K1355">
        <f t="shared" si="158"/>
        <v>0.3</v>
      </c>
      <c r="L1355">
        <f t="shared" si="159"/>
        <v>0.44999999999999996</v>
      </c>
      <c r="M1355" s="150"/>
      <c r="U1355" s="239"/>
    </row>
    <row r="1356" spans="1:21">
      <c r="A1356" s="239" t="s">
        <v>3987</v>
      </c>
      <c r="B1356" s="239">
        <f t="shared" si="154"/>
        <v>8</v>
      </c>
      <c r="C1356" s="239">
        <f t="shared" si="155"/>
        <v>0.5</v>
      </c>
      <c r="E1356" s="149" t="s">
        <v>3654</v>
      </c>
      <c r="F1356" s="150">
        <v>0.09</v>
      </c>
      <c r="G1356" s="150">
        <v>2.512E-2</v>
      </c>
      <c r="H1356" s="150">
        <v>0.01</v>
      </c>
      <c r="I1356" s="151">
        <f t="shared" si="156"/>
        <v>0.6</v>
      </c>
      <c r="J1356">
        <f t="shared" si="157"/>
        <v>0.39999999999999997</v>
      </c>
      <c r="K1356">
        <f t="shared" si="158"/>
        <v>0.3</v>
      </c>
      <c r="L1356">
        <f t="shared" si="159"/>
        <v>0.44999999999999996</v>
      </c>
      <c r="M1356" s="150"/>
      <c r="U1356" s="239"/>
    </row>
    <row r="1357" spans="1:21">
      <c r="A1357" s="239" t="s">
        <v>3987</v>
      </c>
      <c r="B1357" s="239">
        <f t="shared" si="154"/>
        <v>8</v>
      </c>
      <c r="C1357" s="239">
        <f t="shared" si="155"/>
        <v>0.75</v>
      </c>
      <c r="E1357" s="149" t="s">
        <v>3655</v>
      </c>
      <c r="F1357" s="150">
        <v>0.13</v>
      </c>
      <c r="G1357" s="150">
        <v>2.512E-2</v>
      </c>
      <c r="H1357" s="150">
        <v>0.01</v>
      </c>
      <c r="I1357" s="151">
        <f t="shared" si="156"/>
        <v>0.6</v>
      </c>
      <c r="J1357">
        <f t="shared" si="157"/>
        <v>0.39999999999999997</v>
      </c>
      <c r="K1357">
        <f t="shared" si="158"/>
        <v>0.3</v>
      </c>
      <c r="L1357">
        <f t="shared" si="159"/>
        <v>0.44999999999999996</v>
      </c>
      <c r="M1357" s="150"/>
      <c r="U1357" s="239"/>
    </row>
    <row r="1358" spans="1:21">
      <c r="A1358" s="239" t="s">
        <v>3987</v>
      </c>
      <c r="B1358" s="239">
        <f t="shared" si="154"/>
        <v>8</v>
      </c>
      <c r="C1358" s="239">
        <f t="shared" si="155"/>
        <v>1</v>
      </c>
      <c r="E1358" s="149" t="s">
        <v>3656</v>
      </c>
      <c r="F1358" s="150">
        <v>0.17</v>
      </c>
      <c r="G1358" s="150">
        <v>2.512E-2</v>
      </c>
      <c r="H1358" s="150">
        <v>0.01</v>
      </c>
      <c r="I1358" s="151">
        <f t="shared" si="156"/>
        <v>0.6</v>
      </c>
      <c r="J1358">
        <f t="shared" si="157"/>
        <v>0.39999999999999997</v>
      </c>
      <c r="K1358">
        <f t="shared" si="158"/>
        <v>0.3</v>
      </c>
      <c r="L1358">
        <f t="shared" si="159"/>
        <v>0.44999999999999996</v>
      </c>
      <c r="M1358" s="150"/>
      <c r="U1358" s="239"/>
    </row>
    <row r="1359" spans="1:21">
      <c r="A1359" s="239" t="s">
        <v>3987</v>
      </c>
      <c r="B1359" s="239">
        <f t="shared" si="154"/>
        <v>8</v>
      </c>
      <c r="C1359" s="239">
        <f t="shared" si="155"/>
        <v>1.25</v>
      </c>
      <c r="E1359" s="149" t="s">
        <v>3657</v>
      </c>
      <c r="F1359" s="150">
        <v>0.2</v>
      </c>
      <c r="G1359" s="150">
        <v>2.512E-2</v>
      </c>
      <c r="H1359" s="150">
        <v>0.01</v>
      </c>
      <c r="I1359" s="151">
        <f t="shared" si="156"/>
        <v>0.6</v>
      </c>
      <c r="J1359">
        <f t="shared" si="157"/>
        <v>0.39999999999999997</v>
      </c>
      <c r="K1359">
        <f t="shared" si="158"/>
        <v>0.3</v>
      </c>
      <c r="L1359">
        <f t="shared" si="159"/>
        <v>0.44999999999999996</v>
      </c>
      <c r="M1359" s="150"/>
      <c r="U1359" s="239"/>
    </row>
    <row r="1360" spans="1:21">
      <c r="A1360" s="239" t="s">
        <v>3987</v>
      </c>
      <c r="B1360" s="239">
        <f t="shared" si="154"/>
        <v>8</v>
      </c>
      <c r="C1360" s="239">
        <f t="shared" si="155"/>
        <v>1.5</v>
      </c>
      <c r="E1360" s="149" t="s">
        <v>3658</v>
      </c>
      <c r="F1360" s="150">
        <v>0.24</v>
      </c>
      <c r="G1360" s="150">
        <v>2.512E-2</v>
      </c>
      <c r="H1360" s="150">
        <v>0.01</v>
      </c>
      <c r="I1360" s="151">
        <f t="shared" si="156"/>
        <v>0.6</v>
      </c>
      <c r="J1360">
        <f t="shared" si="157"/>
        <v>0.39999999999999997</v>
      </c>
      <c r="K1360">
        <f t="shared" si="158"/>
        <v>0.3</v>
      </c>
      <c r="L1360">
        <f t="shared" si="159"/>
        <v>0.44999999999999996</v>
      </c>
      <c r="M1360" s="150"/>
      <c r="U1360" s="239"/>
    </row>
    <row r="1361" spans="1:21">
      <c r="A1361" s="239" t="s">
        <v>3987</v>
      </c>
      <c r="B1361" s="239">
        <f t="shared" si="154"/>
        <v>8</v>
      </c>
      <c r="C1361" s="239">
        <f t="shared" si="155"/>
        <v>1.75</v>
      </c>
      <c r="E1361" s="149" t="s">
        <v>3659</v>
      </c>
      <c r="F1361" s="150">
        <v>0.26</v>
      </c>
      <c r="G1361" s="150">
        <v>2.512E-2</v>
      </c>
      <c r="H1361" s="150">
        <v>0.01</v>
      </c>
      <c r="I1361" s="151">
        <f t="shared" si="156"/>
        <v>0.6</v>
      </c>
      <c r="J1361">
        <f t="shared" si="157"/>
        <v>0.39999999999999997</v>
      </c>
      <c r="K1361">
        <f t="shared" si="158"/>
        <v>0.3</v>
      </c>
      <c r="L1361">
        <f t="shared" si="159"/>
        <v>0.44999999999999996</v>
      </c>
      <c r="M1361" s="150"/>
      <c r="U1361" s="239"/>
    </row>
    <row r="1362" spans="1:21">
      <c r="A1362" s="239" t="s">
        <v>3987</v>
      </c>
      <c r="B1362" s="239">
        <f t="shared" si="154"/>
        <v>8</v>
      </c>
      <c r="C1362" s="239">
        <f t="shared" si="155"/>
        <v>2</v>
      </c>
      <c r="E1362" s="149" t="s">
        <v>3660</v>
      </c>
      <c r="F1362" s="150">
        <v>0.3</v>
      </c>
      <c r="G1362" s="150">
        <v>2.512E-2</v>
      </c>
      <c r="H1362" s="150">
        <v>0.01</v>
      </c>
      <c r="I1362" s="151">
        <f t="shared" si="156"/>
        <v>0.6</v>
      </c>
      <c r="J1362">
        <f t="shared" si="157"/>
        <v>0.39999999999999997</v>
      </c>
      <c r="K1362">
        <f t="shared" si="158"/>
        <v>0.3</v>
      </c>
      <c r="L1362">
        <f t="shared" si="159"/>
        <v>0.44999999999999996</v>
      </c>
      <c r="M1362" s="150"/>
      <c r="U1362" s="239"/>
    </row>
    <row r="1363" spans="1:21">
      <c r="A1363" s="239" t="s">
        <v>3987</v>
      </c>
      <c r="B1363" s="239">
        <f t="shared" si="154"/>
        <v>8</v>
      </c>
      <c r="C1363" s="239">
        <f t="shared" si="155"/>
        <v>2.2000000000000002</v>
      </c>
      <c r="E1363" s="149" t="s">
        <v>3661</v>
      </c>
      <c r="F1363" s="150">
        <v>0.31</v>
      </c>
      <c r="G1363" s="150">
        <v>2.512E-2</v>
      </c>
      <c r="H1363" s="150">
        <v>0.01</v>
      </c>
      <c r="I1363" s="151">
        <f t="shared" si="156"/>
        <v>0.6</v>
      </c>
      <c r="J1363">
        <f t="shared" si="157"/>
        <v>0.39999999999999997</v>
      </c>
      <c r="K1363">
        <f t="shared" si="158"/>
        <v>0.3</v>
      </c>
      <c r="L1363">
        <f t="shared" si="159"/>
        <v>0.44999999999999996</v>
      </c>
      <c r="M1363" s="150"/>
      <c r="U1363" s="239"/>
    </row>
    <row r="1364" spans="1:21">
      <c r="A1364" s="239" t="s">
        <v>3987</v>
      </c>
      <c r="B1364" s="239">
        <f t="shared" si="154"/>
        <v>8</v>
      </c>
      <c r="C1364" s="239">
        <f t="shared" si="155"/>
        <v>2.5</v>
      </c>
      <c r="E1364" s="149" t="s">
        <v>3662</v>
      </c>
      <c r="F1364" s="150">
        <v>0.34</v>
      </c>
      <c r="G1364" s="150">
        <v>2.512E-2</v>
      </c>
      <c r="H1364" s="150">
        <v>0.01</v>
      </c>
      <c r="I1364" s="151">
        <f t="shared" si="156"/>
        <v>0.6</v>
      </c>
      <c r="J1364">
        <f t="shared" si="157"/>
        <v>0.39999999999999997</v>
      </c>
      <c r="K1364">
        <f t="shared" si="158"/>
        <v>0.3</v>
      </c>
      <c r="L1364">
        <f t="shared" si="159"/>
        <v>0.44999999999999996</v>
      </c>
      <c r="M1364" s="150"/>
      <c r="U1364" s="239"/>
    </row>
    <row r="1365" spans="1:21">
      <c r="A1365" s="239" t="s">
        <v>3987</v>
      </c>
      <c r="B1365" s="239">
        <f t="shared" si="154"/>
        <v>8</v>
      </c>
      <c r="C1365" s="239">
        <f t="shared" si="155"/>
        <v>2.8</v>
      </c>
      <c r="E1365" s="149" t="s">
        <v>3663</v>
      </c>
      <c r="F1365" s="150">
        <v>0.36</v>
      </c>
      <c r="G1365" s="150">
        <v>2.512E-2</v>
      </c>
      <c r="H1365" s="150">
        <v>0.01</v>
      </c>
      <c r="I1365" s="151">
        <f t="shared" si="156"/>
        <v>0.6</v>
      </c>
      <c r="J1365">
        <f t="shared" si="157"/>
        <v>0.39999999999999997</v>
      </c>
      <c r="K1365">
        <f t="shared" si="158"/>
        <v>0.3</v>
      </c>
      <c r="L1365">
        <f t="shared" si="159"/>
        <v>0.44999999999999996</v>
      </c>
      <c r="M1365" s="150"/>
      <c r="U1365" s="239"/>
    </row>
    <row r="1366" spans="1:21">
      <c r="A1366" s="239" t="s">
        <v>3987</v>
      </c>
      <c r="B1366" s="239">
        <f t="shared" si="154"/>
        <v>8</v>
      </c>
      <c r="C1366" s="239">
        <f t="shared" si="155"/>
        <v>3</v>
      </c>
      <c r="E1366" s="149" t="s">
        <v>3664</v>
      </c>
      <c r="F1366" s="150">
        <v>0.37</v>
      </c>
      <c r="G1366" s="150">
        <v>2.512E-2</v>
      </c>
      <c r="H1366" s="150">
        <v>0.01</v>
      </c>
      <c r="I1366" s="151">
        <f t="shared" si="156"/>
        <v>0.6</v>
      </c>
      <c r="J1366">
        <f t="shared" si="157"/>
        <v>0.39999999999999997</v>
      </c>
      <c r="K1366">
        <f t="shared" si="158"/>
        <v>0.3</v>
      </c>
      <c r="L1366">
        <f t="shared" si="159"/>
        <v>0.44999999999999996</v>
      </c>
      <c r="M1366" s="150"/>
      <c r="U1366" s="239"/>
    </row>
    <row r="1367" spans="1:21">
      <c r="A1367" s="239" t="s">
        <v>3987</v>
      </c>
      <c r="B1367" s="239">
        <f t="shared" si="154"/>
        <v>9</v>
      </c>
      <c r="C1367" s="239">
        <f t="shared" si="155"/>
        <v>0.5</v>
      </c>
      <c r="E1367" s="149" t="s">
        <v>3776</v>
      </c>
      <c r="F1367" s="150">
        <v>0.1</v>
      </c>
      <c r="G1367" s="150">
        <v>2.826E-2</v>
      </c>
      <c r="H1367" s="150">
        <v>0.01</v>
      </c>
      <c r="I1367" s="151">
        <f t="shared" si="156"/>
        <v>0.6</v>
      </c>
      <c r="J1367">
        <f t="shared" si="157"/>
        <v>0.39999999999999997</v>
      </c>
      <c r="K1367">
        <f t="shared" si="158"/>
        <v>0.3</v>
      </c>
      <c r="L1367">
        <f t="shared" si="159"/>
        <v>0.44999999999999996</v>
      </c>
      <c r="M1367" s="150"/>
      <c r="U1367" s="239"/>
    </row>
    <row r="1368" spans="1:21">
      <c r="A1368" s="239" t="s">
        <v>3987</v>
      </c>
      <c r="B1368" s="239">
        <f t="shared" si="154"/>
        <v>9</v>
      </c>
      <c r="C1368" s="239">
        <f t="shared" si="155"/>
        <v>0.75</v>
      </c>
      <c r="E1368" s="149" t="s">
        <v>3777</v>
      </c>
      <c r="F1368" s="150">
        <v>0.15</v>
      </c>
      <c r="G1368" s="150">
        <v>2.826E-2</v>
      </c>
      <c r="H1368" s="150">
        <v>0.01</v>
      </c>
      <c r="I1368" s="151">
        <f t="shared" si="156"/>
        <v>0.6</v>
      </c>
      <c r="J1368">
        <f t="shared" si="157"/>
        <v>0.39999999999999997</v>
      </c>
      <c r="K1368">
        <f t="shared" si="158"/>
        <v>0.3</v>
      </c>
      <c r="L1368">
        <f t="shared" si="159"/>
        <v>0.44999999999999996</v>
      </c>
      <c r="M1368" s="150"/>
      <c r="U1368" s="239"/>
    </row>
    <row r="1369" spans="1:21">
      <c r="A1369" s="239" t="s">
        <v>3987</v>
      </c>
      <c r="B1369" s="239">
        <f t="shared" si="154"/>
        <v>9</v>
      </c>
      <c r="C1369" s="239">
        <f t="shared" si="155"/>
        <v>1</v>
      </c>
      <c r="E1369" s="149" t="s">
        <v>3778</v>
      </c>
      <c r="F1369" s="150">
        <v>0.2</v>
      </c>
      <c r="G1369" s="150">
        <v>2.826E-2</v>
      </c>
      <c r="H1369" s="150">
        <v>0.01</v>
      </c>
      <c r="I1369" s="151">
        <f t="shared" si="156"/>
        <v>0.6</v>
      </c>
      <c r="J1369">
        <f t="shared" si="157"/>
        <v>0.39999999999999997</v>
      </c>
      <c r="K1369">
        <f t="shared" si="158"/>
        <v>0.3</v>
      </c>
      <c r="L1369">
        <f t="shared" si="159"/>
        <v>0.44999999999999996</v>
      </c>
      <c r="M1369" s="150"/>
      <c r="U1369" s="239"/>
    </row>
    <row r="1370" spans="1:21">
      <c r="A1370" s="239" t="s">
        <v>3987</v>
      </c>
      <c r="B1370" s="239">
        <f t="shared" si="154"/>
        <v>9</v>
      </c>
      <c r="C1370" s="239">
        <f t="shared" si="155"/>
        <v>1.25</v>
      </c>
      <c r="E1370" s="149" t="s">
        <v>3779</v>
      </c>
      <c r="F1370" s="150">
        <v>0.23</v>
      </c>
      <c r="G1370" s="150">
        <v>2.826E-2</v>
      </c>
      <c r="H1370" s="150">
        <v>0.01</v>
      </c>
      <c r="I1370" s="151">
        <f t="shared" si="156"/>
        <v>0.6</v>
      </c>
      <c r="J1370">
        <f t="shared" si="157"/>
        <v>0.39999999999999997</v>
      </c>
      <c r="K1370">
        <f t="shared" si="158"/>
        <v>0.3</v>
      </c>
      <c r="L1370">
        <f t="shared" si="159"/>
        <v>0.44999999999999996</v>
      </c>
      <c r="M1370" s="150"/>
      <c r="U1370" s="239"/>
    </row>
    <row r="1371" spans="1:21">
      <c r="A1371" s="239" t="s">
        <v>3987</v>
      </c>
      <c r="B1371" s="239">
        <f t="shared" si="154"/>
        <v>9</v>
      </c>
      <c r="C1371" s="239">
        <f t="shared" si="155"/>
        <v>1.5</v>
      </c>
      <c r="E1371" s="149" t="s">
        <v>3780</v>
      </c>
      <c r="F1371" s="150">
        <v>0.28000000000000003</v>
      </c>
      <c r="G1371" s="150">
        <v>2.826E-2</v>
      </c>
      <c r="H1371" s="150">
        <v>0.01</v>
      </c>
      <c r="I1371" s="151">
        <f t="shared" si="156"/>
        <v>0.6</v>
      </c>
      <c r="J1371">
        <f t="shared" si="157"/>
        <v>0.39999999999999997</v>
      </c>
      <c r="K1371">
        <f t="shared" si="158"/>
        <v>0.3</v>
      </c>
      <c r="L1371">
        <f t="shared" si="159"/>
        <v>0.44999999999999996</v>
      </c>
      <c r="M1371" s="150"/>
      <c r="U1371" s="239"/>
    </row>
    <row r="1372" spans="1:21">
      <c r="A1372" s="239" t="s">
        <v>3987</v>
      </c>
      <c r="B1372" s="239">
        <f t="shared" si="154"/>
        <v>9</v>
      </c>
      <c r="C1372" s="239">
        <f t="shared" si="155"/>
        <v>1.75</v>
      </c>
      <c r="E1372" s="149" t="s">
        <v>3781</v>
      </c>
      <c r="F1372" s="150">
        <v>0.31</v>
      </c>
      <c r="G1372" s="150">
        <v>2.826E-2</v>
      </c>
      <c r="H1372" s="150">
        <v>0.01</v>
      </c>
      <c r="I1372" s="151">
        <f t="shared" si="156"/>
        <v>0.6</v>
      </c>
      <c r="J1372">
        <f t="shared" si="157"/>
        <v>0.39999999999999997</v>
      </c>
      <c r="K1372">
        <f t="shared" si="158"/>
        <v>0.3</v>
      </c>
      <c r="L1372">
        <f t="shared" si="159"/>
        <v>0.44999999999999996</v>
      </c>
      <c r="M1372" s="150"/>
      <c r="U1372" s="239"/>
    </row>
    <row r="1373" spans="1:21">
      <c r="A1373" s="239" t="s">
        <v>3987</v>
      </c>
      <c r="B1373" s="239">
        <f t="shared" si="154"/>
        <v>9</v>
      </c>
      <c r="C1373" s="239">
        <f t="shared" si="155"/>
        <v>2</v>
      </c>
      <c r="E1373" s="149" t="s">
        <v>3782</v>
      </c>
      <c r="F1373" s="150">
        <v>0.35</v>
      </c>
      <c r="G1373" s="150">
        <v>2.826E-2</v>
      </c>
      <c r="H1373" s="150">
        <v>0.01</v>
      </c>
      <c r="I1373" s="151">
        <f t="shared" si="156"/>
        <v>0.6</v>
      </c>
      <c r="J1373">
        <f t="shared" si="157"/>
        <v>0.39999999999999997</v>
      </c>
      <c r="K1373">
        <f t="shared" si="158"/>
        <v>0.3</v>
      </c>
      <c r="L1373">
        <f t="shared" si="159"/>
        <v>0.44999999999999996</v>
      </c>
      <c r="M1373" s="150"/>
      <c r="U1373" s="239"/>
    </row>
    <row r="1374" spans="1:21">
      <c r="A1374" s="239" t="s">
        <v>3987</v>
      </c>
      <c r="B1374" s="239">
        <f t="shared" si="154"/>
        <v>9</v>
      </c>
      <c r="C1374" s="239">
        <f t="shared" si="155"/>
        <v>2.5</v>
      </c>
      <c r="E1374" s="149" t="s">
        <v>3783</v>
      </c>
      <c r="F1374" s="150">
        <v>0.4</v>
      </c>
      <c r="G1374" s="150">
        <v>2.826E-2</v>
      </c>
      <c r="H1374" s="150">
        <v>0.01</v>
      </c>
      <c r="I1374" s="151">
        <f t="shared" si="156"/>
        <v>0.6</v>
      </c>
      <c r="J1374">
        <f t="shared" si="157"/>
        <v>0.39999999999999997</v>
      </c>
      <c r="K1374">
        <f t="shared" si="158"/>
        <v>0.3</v>
      </c>
      <c r="L1374">
        <f t="shared" si="159"/>
        <v>0.44999999999999996</v>
      </c>
      <c r="M1374" s="150"/>
      <c r="U1374" s="239"/>
    </row>
    <row r="1375" spans="1:21">
      <c r="A1375" s="239" t="s">
        <v>3987</v>
      </c>
      <c r="B1375" s="239">
        <f t="shared" si="154"/>
        <v>9</v>
      </c>
      <c r="C1375" s="239">
        <f t="shared" si="155"/>
        <v>2.8</v>
      </c>
      <c r="E1375" s="149" t="s">
        <v>3784</v>
      </c>
      <c r="F1375" s="150">
        <v>0.43</v>
      </c>
      <c r="G1375" s="150">
        <v>2.826E-2</v>
      </c>
      <c r="H1375" s="150">
        <v>0.01</v>
      </c>
      <c r="I1375" s="151">
        <f t="shared" si="156"/>
        <v>0.6</v>
      </c>
      <c r="J1375">
        <f t="shared" si="157"/>
        <v>0.39999999999999997</v>
      </c>
      <c r="K1375">
        <f t="shared" si="158"/>
        <v>0.3</v>
      </c>
      <c r="L1375">
        <f t="shared" si="159"/>
        <v>0.44999999999999996</v>
      </c>
      <c r="M1375" s="150"/>
      <c r="U1375" s="239"/>
    </row>
    <row r="1376" spans="1:21">
      <c r="A1376" s="239" t="s">
        <v>3987</v>
      </c>
      <c r="B1376" s="239">
        <f t="shared" si="154"/>
        <v>9</v>
      </c>
      <c r="C1376" s="239">
        <f t="shared" si="155"/>
        <v>3</v>
      </c>
      <c r="E1376" s="149" t="s">
        <v>3785</v>
      </c>
      <c r="F1376" s="150">
        <v>0.44</v>
      </c>
      <c r="G1376" s="150">
        <v>2.826E-2</v>
      </c>
      <c r="H1376" s="150">
        <v>0.01</v>
      </c>
      <c r="I1376" s="151">
        <f t="shared" si="156"/>
        <v>0.6</v>
      </c>
      <c r="J1376">
        <f t="shared" si="157"/>
        <v>0.39999999999999997</v>
      </c>
      <c r="K1376">
        <f t="shared" si="158"/>
        <v>0.3</v>
      </c>
      <c r="L1376">
        <f t="shared" si="159"/>
        <v>0.44999999999999996</v>
      </c>
      <c r="M1376" s="150"/>
      <c r="U1376" s="239"/>
    </row>
    <row r="1377" spans="1:21">
      <c r="A1377" s="239" t="s">
        <v>3987</v>
      </c>
      <c r="B1377" s="239">
        <f t="shared" si="154"/>
        <v>9.5</v>
      </c>
      <c r="C1377" s="239">
        <f t="shared" si="155"/>
        <v>1</v>
      </c>
      <c r="E1377" s="149" t="s">
        <v>3786</v>
      </c>
      <c r="F1377" s="150">
        <v>0.21</v>
      </c>
      <c r="G1377" s="150">
        <v>2.826E-2</v>
      </c>
      <c r="H1377" s="150">
        <v>0.01</v>
      </c>
      <c r="I1377" s="151">
        <f t="shared" si="156"/>
        <v>0.6</v>
      </c>
      <c r="J1377">
        <f t="shared" si="157"/>
        <v>0.39999999999999997</v>
      </c>
      <c r="K1377">
        <f t="shared" si="158"/>
        <v>0.3</v>
      </c>
      <c r="L1377">
        <f t="shared" si="159"/>
        <v>0.44999999999999996</v>
      </c>
      <c r="M1377" s="150"/>
      <c r="U1377" s="239"/>
    </row>
    <row r="1378" spans="1:21">
      <c r="A1378" s="239" t="s">
        <v>3987</v>
      </c>
      <c r="B1378" s="239">
        <f t="shared" si="154"/>
        <v>9.5</v>
      </c>
      <c r="C1378" s="239">
        <f t="shared" si="155"/>
        <v>1.25</v>
      </c>
      <c r="E1378" s="149" t="s">
        <v>3787</v>
      </c>
      <c r="F1378" s="150">
        <v>0.23</v>
      </c>
      <c r="G1378" s="150">
        <v>2.826E-2</v>
      </c>
      <c r="H1378" s="150">
        <v>0.01</v>
      </c>
      <c r="I1378" s="151">
        <f t="shared" si="156"/>
        <v>0.6</v>
      </c>
      <c r="J1378">
        <f t="shared" si="157"/>
        <v>0.39999999999999997</v>
      </c>
      <c r="K1378">
        <f t="shared" si="158"/>
        <v>0.3</v>
      </c>
      <c r="L1378">
        <f t="shared" si="159"/>
        <v>0.44999999999999996</v>
      </c>
      <c r="M1378" s="150"/>
      <c r="U1378" s="239"/>
    </row>
    <row r="1379" spans="1:21">
      <c r="A1379" s="239" t="s">
        <v>3987</v>
      </c>
      <c r="B1379" s="239">
        <f t="shared" si="154"/>
        <v>10</v>
      </c>
      <c r="C1379" s="239">
        <f t="shared" si="155"/>
        <v>0.5</v>
      </c>
      <c r="E1379" s="149" t="s">
        <v>1551</v>
      </c>
      <c r="F1379" s="150">
        <v>0.12</v>
      </c>
      <c r="G1379" s="150">
        <v>3.1399999999999997E-2</v>
      </c>
      <c r="H1379" s="150">
        <v>0.01</v>
      </c>
      <c r="I1379" s="151">
        <f t="shared" si="156"/>
        <v>0.6</v>
      </c>
      <c r="J1379">
        <f t="shared" si="157"/>
        <v>0.39999999999999997</v>
      </c>
      <c r="K1379">
        <f t="shared" si="158"/>
        <v>0.3</v>
      </c>
      <c r="L1379">
        <f t="shared" si="159"/>
        <v>0.44999999999999996</v>
      </c>
      <c r="M1379" s="150"/>
      <c r="U1379" s="239"/>
    </row>
    <row r="1380" spans="1:21">
      <c r="A1380" s="239" t="s">
        <v>3987</v>
      </c>
      <c r="B1380" s="239">
        <f t="shared" si="154"/>
        <v>10</v>
      </c>
      <c r="C1380" s="239">
        <f t="shared" si="155"/>
        <v>0.6</v>
      </c>
      <c r="E1380" s="149" t="s">
        <v>1552</v>
      </c>
      <c r="F1380" s="150">
        <v>0.14000000000000001</v>
      </c>
      <c r="G1380" s="150">
        <v>3.1399999999999997E-2</v>
      </c>
      <c r="H1380" s="150">
        <v>0.01</v>
      </c>
      <c r="I1380" s="151">
        <f t="shared" si="156"/>
        <v>0.6</v>
      </c>
      <c r="J1380">
        <f t="shared" si="157"/>
        <v>0.39999999999999997</v>
      </c>
      <c r="K1380">
        <f t="shared" si="158"/>
        <v>0.3</v>
      </c>
      <c r="L1380">
        <f t="shared" si="159"/>
        <v>0.44999999999999996</v>
      </c>
      <c r="M1380" s="150"/>
      <c r="U1380" s="239"/>
    </row>
    <row r="1381" spans="1:21">
      <c r="A1381" s="239" t="s">
        <v>3987</v>
      </c>
      <c r="B1381" s="239">
        <f t="shared" si="154"/>
        <v>10</v>
      </c>
      <c r="C1381" s="239">
        <f t="shared" si="155"/>
        <v>0.75</v>
      </c>
      <c r="E1381" s="149" t="s">
        <v>1553</v>
      </c>
      <c r="F1381" s="150">
        <v>0.17</v>
      </c>
      <c r="G1381" s="150">
        <v>3.1399999999999997E-2</v>
      </c>
      <c r="H1381" s="150">
        <v>0.01</v>
      </c>
      <c r="I1381" s="151">
        <f t="shared" si="156"/>
        <v>0.6</v>
      </c>
      <c r="J1381">
        <f t="shared" si="157"/>
        <v>0.39999999999999997</v>
      </c>
      <c r="K1381">
        <f t="shared" si="158"/>
        <v>0.3</v>
      </c>
      <c r="L1381">
        <f t="shared" si="159"/>
        <v>0.44999999999999996</v>
      </c>
      <c r="M1381" s="150"/>
      <c r="U1381" s="239"/>
    </row>
    <row r="1382" spans="1:21">
      <c r="A1382" s="239" t="s">
        <v>3987</v>
      </c>
      <c r="B1382" s="239">
        <f t="shared" ref="B1382:B1445" si="160">SPLITME($E1382,0,"*","tube Ø")</f>
        <v>10</v>
      </c>
      <c r="C1382" s="239">
        <f t="shared" ref="C1382:C1445" si="161">SPLITME($E1382,1,"*","tube Ø")</f>
        <v>1</v>
      </c>
      <c r="E1382" s="149" t="s">
        <v>1554</v>
      </c>
      <c r="F1382" s="150">
        <v>0.22</v>
      </c>
      <c r="G1382" s="150">
        <v>3.1399999999999997E-2</v>
      </c>
      <c r="H1382" s="150">
        <v>0.01</v>
      </c>
      <c r="I1382" s="151">
        <f t="shared" si="156"/>
        <v>0.6</v>
      </c>
      <c r="J1382">
        <f t="shared" si="157"/>
        <v>0.39999999999999997</v>
      </c>
      <c r="K1382">
        <f t="shared" si="158"/>
        <v>0.3</v>
      </c>
      <c r="L1382">
        <f t="shared" si="159"/>
        <v>0.44999999999999996</v>
      </c>
      <c r="M1382" s="150"/>
      <c r="U1382" s="239"/>
    </row>
    <row r="1383" spans="1:21">
      <c r="A1383" s="239" t="s">
        <v>3987</v>
      </c>
      <c r="B1383" s="239">
        <f t="shared" si="160"/>
        <v>10</v>
      </c>
      <c r="C1383" s="239">
        <f t="shared" si="161"/>
        <v>1.2</v>
      </c>
      <c r="E1383" s="149" t="s">
        <v>1555</v>
      </c>
      <c r="F1383" s="150">
        <v>0.26</v>
      </c>
      <c r="G1383" s="150">
        <v>3.1399999999999997E-2</v>
      </c>
      <c r="H1383" s="150">
        <v>0.01</v>
      </c>
      <c r="I1383" s="151">
        <f t="shared" si="156"/>
        <v>0.6</v>
      </c>
      <c r="J1383">
        <f t="shared" si="157"/>
        <v>0.39999999999999997</v>
      </c>
      <c r="K1383">
        <f t="shared" si="158"/>
        <v>0.3</v>
      </c>
      <c r="L1383">
        <f t="shared" si="159"/>
        <v>0.44999999999999996</v>
      </c>
      <c r="M1383" s="150"/>
      <c r="U1383" s="239"/>
    </row>
    <row r="1384" spans="1:21">
      <c r="A1384" s="239" t="s">
        <v>3987</v>
      </c>
      <c r="B1384" s="239">
        <f t="shared" si="160"/>
        <v>10</v>
      </c>
      <c r="C1384" s="239">
        <f t="shared" si="161"/>
        <v>1.25</v>
      </c>
      <c r="E1384" s="149" t="s">
        <v>1556</v>
      </c>
      <c r="F1384" s="150">
        <v>0.27</v>
      </c>
      <c r="G1384" s="150">
        <v>3.1399999999999997E-2</v>
      </c>
      <c r="H1384" s="150">
        <v>0.01</v>
      </c>
      <c r="I1384" s="151">
        <f t="shared" si="156"/>
        <v>0.6</v>
      </c>
      <c r="J1384">
        <f t="shared" si="157"/>
        <v>0.39999999999999997</v>
      </c>
      <c r="K1384">
        <f t="shared" si="158"/>
        <v>0.3</v>
      </c>
      <c r="L1384">
        <f t="shared" si="159"/>
        <v>0.44999999999999996</v>
      </c>
      <c r="M1384" s="150"/>
      <c r="U1384" s="239"/>
    </row>
    <row r="1385" spans="1:21">
      <c r="A1385" s="239" t="s">
        <v>3987</v>
      </c>
      <c r="B1385" s="239">
        <f t="shared" si="160"/>
        <v>10</v>
      </c>
      <c r="C1385" s="239">
        <f t="shared" si="161"/>
        <v>1.4</v>
      </c>
      <c r="E1385" s="149" t="s">
        <v>1557</v>
      </c>
      <c r="F1385" s="150">
        <v>0.3</v>
      </c>
      <c r="G1385" s="150">
        <v>3.1399999999999997E-2</v>
      </c>
      <c r="H1385" s="150">
        <v>0.01</v>
      </c>
      <c r="I1385" s="151">
        <f t="shared" si="156"/>
        <v>0.6</v>
      </c>
      <c r="J1385">
        <f t="shared" si="157"/>
        <v>0.39999999999999997</v>
      </c>
      <c r="K1385">
        <f t="shared" si="158"/>
        <v>0.3</v>
      </c>
      <c r="L1385">
        <f t="shared" si="159"/>
        <v>0.44999999999999996</v>
      </c>
      <c r="M1385" s="150"/>
      <c r="U1385" s="239"/>
    </row>
    <row r="1386" spans="1:21">
      <c r="A1386" s="239" t="s">
        <v>3987</v>
      </c>
      <c r="B1386" s="239">
        <f t="shared" si="160"/>
        <v>10</v>
      </c>
      <c r="C1386" s="239">
        <f t="shared" si="161"/>
        <v>1.5</v>
      </c>
      <c r="E1386" s="149" t="s">
        <v>1558</v>
      </c>
      <c r="F1386" s="150">
        <v>0.31</v>
      </c>
      <c r="G1386" s="150">
        <v>3.1399999999999997E-2</v>
      </c>
      <c r="H1386" s="150">
        <v>0.01</v>
      </c>
      <c r="I1386" s="151">
        <f t="shared" si="156"/>
        <v>0.6</v>
      </c>
      <c r="J1386">
        <f t="shared" si="157"/>
        <v>0.39999999999999997</v>
      </c>
      <c r="K1386">
        <f t="shared" si="158"/>
        <v>0.3</v>
      </c>
      <c r="L1386">
        <f t="shared" si="159"/>
        <v>0.44999999999999996</v>
      </c>
      <c r="M1386" s="150"/>
      <c r="U1386" s="239"/>
    </row>
    <row r="1387" spans="1:21">
      <c r="A1387" s="239" t="s">
        <v>3987</v>
      </c>
      <c r="B1387" s="239">
        <f t="shared" si="160"/>
        <v>10</v>
      </c>
      <c r="C1387" s="239">
        <f t="shared" si="161"/>
        <v>1.75</v>
      </c>
      <c r="E1387" s="149" t="s">
        <v>1559</v>
      </c>
      <c r="F1387" s="150">
        <v>0.35</v>
      </c>
      <c r="G1387" s="150">
        <v>3.1399999999999997E-2</v>
      </c>
      <c r="H1387" s="150">
        <v>0.01</v>
      </c>
      <c r="I1387" s="151">
        <f t="shared" si="156"/>
        <v>0.6</v>
      </c>
      <c r="J1387">
        <f t="shared" si="157"/>
        <v>0.39999999999999997</v>
      </c>
      <c r="K1387">
        <f t="shared" si="158"/>
        <v>0.3</v>
      </c>
      <c r="L1387">
        <f t="shared" si="159"/>
        <v>0.44999999999999996</v>
      </c>
      <c r="M1387" s="150"/>
      <c r="U1387" s="239"/>
    </row>
    <row r="1388" spans="1:21">
      <c r="A1388" s="239" t="s">
        <v>3987</v>
      </c>
      <c r="B1388" s="239">
        <f t="shared" si="160"/>
        <v>10</v>
      </c>
      <c r="C1388" s="239">
        <f t="shared" si="161"/>
        <v>2</v>
      </c>
      <c r="E1388" s="149" t="s">
        <v>1560</v>
      </c>
      <c r="F1388" s="150">
        <v>0.4</v>
      </c>
      <c r="G1388" s="150">
        <v>3.1399999999999997E-2</v>
      </c>
      <c r="H1388" s="150">
        <v>0.01</v>
      </c>
      <c r="I1388" s="151">
        <f t="shared" si="156"/>
        <v>0.6</v>
      </c>
      <c r="J1388">
        <f t="shared" si="157"/>
        <v>0.39999999999999997</v>
      </c>
      <c r="K1388">
        <f t="shared" si="158"/>
        <v>0.3</v>
      </c>
      <c r="L1388">
        <f t="shared" si="159"/>
        <v>0.44999999999999996</v>
      </c>
      <c r="M1388" s="150"/>
      <c r="U1388" s="239"/>
    </row>
    <row r="1389" spans="1:21">
      <c r="A1389" s="239" t="s">
        <v>3987</v>
      </c>
      <c r="B1389" s="239">
        <f t="shared" si="160"/>
        <v>10</v>
      </c>
      <c r="C1389" s="239">
        <f t="shared" si="161"/>
        <v>2.2000000000000002</v>
      </c>
      <c r="E1389" s="149" t="s">
        <v>1561</v>
      </c>
      <c r="F1389" s="150">
        <v>0.42</v>
      </c>
      <c r="G1389" s="150">
        <v>3.1399999999999997E-2</v>
      </c>
      <c r="H1389" s="150">
        <v>0.01</v>
      </c>
      <c r="I1389" s="151">
        <f t="shared" si="156"/>
        <v>0.6</v>
      </c>
      <c r="J1389">
        <f t="shared" si="157"/>
        <v>0.39999999999999997</v>
      </c>
      <c r="K1389">
        <f t="shared" si="158"/>
        <v>0.3</v>
      </c>
      <c r="L1389">
        <f t="shared" si="159"/>
        <v>0.44999999999999996</v>
      </c>
      <c r="M1389" s="150"/>
      <c r="U1389" s="239"/>
    </row>
    <row r="1390" spans="1:21">
      <c r="A1390" s="239" t="s">
        <v>3987</v>
      </c>
      <c r="B1390" s="239">
        <f t="shared" si="160"/>
        <v>10</v>
      </c>
      <c r="C1390" s="239">
        <f t="shared" si="161"/>
        <v>2.5</v>
      </c>
      <c r="E1390" s="149" t="s">
        <v>1562</v>
      </c>
      <c r="F1390" s="150">
        <v>0.46</v>
      </c>
      <c r="G1390" s="150">
        <v>3.1399999999999997E-2</v>
      </c>
      <c r="H1390" s="150">
        <v>0.01</v>
      </c>
      <c r="I1390" s="151">
        <f t="shared" si="156"/>
        <v>0.6</v>
      </c>
      <c r="J1390">
        <f t="shared" si="157"/>
        <v>0.39999999999999997</v>
      </c>
      <c r="K1390">
        <f t="shared" si="158"/>
        <v>0.3</v>
      </c>
      <c r="L1390">
        <f t="shared" si="159"/>
        <v>0.44999999999999996</v>
      </c>
      <c r="M1390" s="150"/>
      <c r="U1390" s="239"/>
    </row>
    <row r="1391" spans="1:21">
      <c r="A1391" s="239" t="s">
        <v>3987</v>
      </c>
      <c r="B1391" s="239">
        <f t="shared" si="160"/>
        <v>10</v>
      </c>
      <c r="C1391" s="239">
        <f t="shared" si="161"/>
        <v>2.8</v>
      </c>
      <c r="E1391" s="149" t="s">
        <v>1563</v>
      </c>
      <c r="F1391" s="150">
        <v>0.5</v>
      </c>
      <c r="G1391" s="150">
        <v>3.1399999999999997E-2</v>
      </c>
      <c r="H1391" s="150">
        <v>0.01</v>
      </c>
      <c r="I1391" s="151">
        <f t="shared" si="156"/>
        <v>0.6</v>
      </c>
      <c r="J1391">
        <f t="shared" si="157"/>
        <v>0.39999999999999997</v>
      </c>
      <c r="K1391">
        <f t="shared" si="158"/>
        <v>0.3</v>
      </c>
      <c r="L1391">
        <f t="shared" si="159"/>
        <v>0.44999999999999996</v>
      </c>
      <c r="M1391" s="150"/>
      <c r="U1391" s="239"/>
    </row>
    <row r="1392" spans="1:21">
      <c r="A1392" s="239" t="s">
        <v>3987</v>
      </c>
      <c r="B1392" s="239">
        <f t="shared" si="160"/>
        <v>10</v>
      </c>
      <c r="C1392" s="239">
        <f t="shared" si="161"/>
        <v>3</v>
      </c>
      <c r="E1392" s="149" t="s">
        <v>1564</v>
      </c>
      <c r="F1392" s="150">
        <v>0.52</v>
      </c>
      <c r="G1392" s="150">
        <v>3.1399999999999997E-2</v>
      </c>
      <c r="H1392" s="150">
        <v>0.01</v>
      </c>
      <c r="I1392" s="151">
        <f t="shared" si="156"/>
        <v>0.6</v>
      </c>
      <c r="J1392">
        <f t="shared" si="157"/>
        <v>0.39999999999999997</v>
      </c>
      <c r="K1392">
        <f t="shared" si="158"/>
        <v>0.3</v>
      </c>
      <c r="L1392">
        <f t="shared" si="159"/>
        <v>0.44999999999999996</v>
      </c>
      <c r="M1392" s="150"/>
      <c r="U1392" s="239"/>
    </row>
    <row r="1393" spans="1:21">
      <c r="A1393" s="239" t="s">
        <v>3987</v>
      </c>
      <c r="B1393" s="239">
        <f t="shared" si="160"/>
        <v>10</v>
      </c>
      <c r="C1393" s="239">
        <f t="shared" si="161"/>
        <v>3.25</v>
      </c>
      <c r="E1393" s="149" t="s">
        <v>1565</v>
      </c>
      <c r="F1393" s="150">
        <v>0.54</v>
      </c>
      <c r="G1393" s="150">
        <v>3.1399999999999997E-2</v>
      </c>
      <c r="H1393" s="150">
        <v>0.01</v>
      </c>
      <c r="I1393" s="151">
        <f t="shared" si="156"/>
        <v>0.6</v>
      </c>
      <c r="J1393">
        <f t="shared" si="157"/>
        <v>0.39999999999999997</v>
      </c>
      <c r="K1393">
        <f t="shared" si="158"/>
        <v>0.3</v>
      </c>
      <c r="L1393">
        <f t="shared" si="159"/>
        <v>0.44999999999999996</v>
      </c>
      <c r="M1393" s="150"/>
      <c r="U1393" s="239"/>
    </row>
    <row r="1394" spans="1:21">
      <c r="A1394" s="239" t="s">
        <v>3987</v>
      </c>
      <c r="B1394" s="239">
        <f t="shared" si="160"/>
        <v>10</v>
      </c>
      <c r="C1394" s="239">
        <f t="shared" si="161"/>
        <v>3.5</v>
      </c>
      <c r="E1394" s="149" t="s">
        <v>1566</v>
      </c>
      <c r="F1394" s="150">
        <v>0.56000000000000005</v>
      </c>
      <c r="G1394" s="150">
        <v>3.1399999999999997E-2</v>
      </c>
      <c r="H1394" s="150">
        <v>0.01</v>
      </c>
      <c r="I1394" s="151">
        <f t="shared" si="156"/>
        <v>0.6</v>
      </c>
      <c r="J1394">
        <f t="shared" si="157"/>
        <v>0.39999999999999997</v>
      </c>
      <c r="K1394">
        <f t="shared" si="158"/>
        <v>0.3</v>
      </c>
      <c r="L1394">
        <f t="shared" si="159"/>
        <v>0.44999999999999996</v>
      </c>
      <c r="M1394" s="150"/>
      <c r="U1394" s="239"/>
    </row>
    <row r="1395" spans="1:21">
      <c r="A1395" s="239" t="s">
        <v>3987</v>
      </c>
      <c r="B1395" s="239">
        <f t="shared" si="160"/>
        <v>10</v>
      </c>
      <c r="C1395" s="239">
        <f t="shared" si="161"/>
        <v>3.75</v>
      </c>
      <c r="E1395" s="149" t="s">
        <v>1567</v>
      </c>
      <c r="F1395" s="150">
        <v>0.56000000000000005</v>
      </c>
      <c r="G1395" s="150">
        <v>3.1399999999999997E-2</v>
      </c>
      <c r="H1395" s="150">
        <v>0.01</v>
      </c>
      <c r="I1395" s="151">
        <f t="shared" si="156"/>
        <v>0.6</v>
      </c>
      <c r="J1395">
        <f t="shared" si="157"/>
        <v>0.39999999999999997</v>
      </c>
      <c r="K1395">
        <f t="shared" si="158"/>
        <v>0.3</v>
      </c>
      <c r="L1395">
        <f t="shared" si="159"/>
        <v>0.44999999999999996</v>
      </c>
      <c r="M1395" s="150"/>
      <c r="U1395" s="239"/>
    </row>
    <row r="1396" spans="1:21">
      <c r="A1396" s="239" t="s">
        <v>3987</v>
      </c>
      <c r="B1396" s="239">
        <f t="shared" si="160"/>
        <v>10</v>
      </c>
      <c r="C1396" s="239">
        <f t="shared" si="161"/>
        <v>4</v>
      </c>
      <c r="E1396" s="149" t="s">
        <v>1568</v>
      </c>
      <c r="F1396" s="150">
        <v>0.57999999999999996</v>
      </c>
      <c r="G1396" s="150">
        <v>3.1399999999999997E-2</v>
      </c>
      <c r="H1396" s="150">
        <v>0.01</v>
      </c>
      <c r="I1396" s="151">
        <f t="shared" si="156"/>
        <v>0.6</v>
      </c>
      <c r="J1396">
        <f t="shared" si="157"/>
        <v>0.39999999999999997</v>
      </c>
      <c r="K1396">
        <f t="shared" si="158"/>
        <v>0.3</v>
      </c>
      <c r="L1396">
        <f t="shared" si="159"/>
        <v>0.44999999999999996</v>
      </c>
      <c r="M1396" s="150"/>
      <c r="U1396" s="239"/>
    </row>
    <row r="1397" spans="1:21">
      <c r="A1397" s="239" t="s">
        <v>3987</v>
      </c>
      <c r="B1397" s="239">
        <f t="shared" si="160"/>
        <v>10.199999999999999</v>
      </c>
      <c r="C1397" s="239">
        <f t="shared" si="161"/>
        <v>1.6</v>
      </c>
      <c r="E1397" s="149" t="s">
        <v>1569</v>
      </c>
      <c r="F1397" s="150">
        <v>0.33900000000000002</v>
      </c>
      <c r="G1397" s="150">
        <v>3.2028000000000001E-2</v>
      </c>
      <c r="H1397" s="150">
        <v>0.01</v>
      </c>
      <c r="I1397" s="151">
        <f t="shared" si="156"/>
        <v>0.6</v>
      </c>
      <c r="J1397">
        <f t="shared" si="157"/>
        <v>0.39999999999999997</v>
      </c>
      <c r="K1397">
        <f t="shared" si="158"/>
        <v>0.3</v>
      </c>
      <c r="L1397">
        <f t="shared" si="159"/>
        <v>0.44999999999999996</v>
      </c>
      <c r="M1397" s="150"/>
      <c r="U1397" s="239"/>
    </row>
    <row r="1398" spans="1:21">
      <c r="A1398" s="239" t="s">
        <v>3987</v>
      </c>
      <c r="B1398" s="239">
        <f t="shared" si="160"/>
        <v>10.199999999999999</v>
      </c>
      <c r="C1398" s="239">
        <f t="shared" si="161"/>
        <v>2</v>
      </c>
      <c r="E1398" s="149" t="s">
        <v>1570</v>
      </c>
      <c r="F1398" s="150">
        <v>0.40400000000000003</v>
      </c>
      <c r="G1398" s="150">
        <v>3.2028000000000001E-2</v>
      </c>
      <c r="H1398" s="150">
        <v>0.01</v>
      </c>
      <c r="I1398" s="151">
        <f t="shared" si="156"/>
        <v>0.6</v>
      </c>
      <c r="J1398">
        <f t="shared" si="157"/>
        <v>0.39999999999999997</v>
      </c>
      <c r="K1398">
        <f t="shared" si="158"/>
        <v>0.3</v>
      </c>
      <c r="L1398">
        <f t="shared" si="159"/>
        <v>0.44999999999999996</v>
      </c>
      <c r="M1398" s="150"/>
      <c r="U1398" s="239"/>
    </row>
    <row r="1399" spans="1:21">
      <c r="A1399" s="239" t="s">
        <v>3987</v>
      </c>
      <c r="B1399" s="239">
        <f t="shared" si="160"/>
        <v>10.199999999999999</v>
      </c>
      <c r="C1399" s="239">
        <f t="shared" si="161"/>
        <v>3</v>
      </c>
      <c r="E1399" s="149" t="s">
        <v>1571</v>
      </c>
      <c r="F1399" s="150">
        <v>0.44800000000000001</v>
      </c>
      <c r="G1399" s="150">
        <v>3.2028000000000001E-2</v>
      </c>
      <c r="H1399" s="150">
        <v>0.01</v>
      </c>
      <c r="I1399" s="151">
        <f t="shared" si="156"/>
        <v>0.6</v>
      </c>
      <c r="J1399">
        <f t="shared" si="157"/>
        <v>0.39999999999999997</v>
      </c>
      <c r="K1399">
        <f t="shared" si="158"/>
        <v>0.3</v>
      </c>
      <c r="L1399">
        <f t="shared" si="159"/>
        <v>0.44999999999999996</v>
      </c>
      <c r="M1399" s="150"/>
      <c r="U1399" s="239"/>
    </row>
    <row r="1400" spans="1:21">
      <c r="A1400" s="239" t="s">
        <v>3987</v>
      </c>
      <c r="B1400" s="239">
        <f t="shared" si="160"/>
        <v>11</v>
      </c>
      <c r="C1400" s="239">
        <f t="shared" si="161"/>
        <v>0.5</v>
      </c>
      <c r="E1400" s="149" t="s">
        <v>1690</v>
      </c>
      <c r="F1400" s="150">
        <v>0.13</v>
      </c>
      <c r="G1400" s="150">
        <v>3.4540000000000001E-2</v>
      </c>
      <c r="H1400" s="150">
        <v>0.01</v>
      </c>
      <c r="I1400" s="151">
        <f t="shared" si="156"/>
        <v>0.6</v>
      </c>
      <c r="J1400">
        <f t="shared" si="157"/>
        <v>0.39999999999999997</v>
      </c>
      <c r="K1400">
        <f t="shared" si="158"/>
        <v>0.3</v>
      </c>
      <c r="L1400">
        <f t="shared" si="159"/>
        <v>0.44999999999999996</v>
      </c>
      <c r="M1400" s="150"/>
      <c r="U1400" s="239"/>
    </row>
    <row r="1401" spans="1:21">
      <c r="A1401" s="239" t="s">
        <v>3987</v>
      </c>
      <c r="B1401" s="239">
        <f t="shared" si="160"/>
        <v>11</v>
      </c>
      <c r="C1401" s="239">
        <f t="shared" si="161"/>
        <v>0.75</v>
      </c>
      <c r="E1401" s="149" t="s">
        <v>1691</v>
      </c>
      <c r="F1401" s="150">
        <v>0.19</v>
      </c>
      <c r="G1401" s="150">
        <v>3.4540000000000001E-2</v>
      </c>
      <c r="H1401" s="150">
        <v>0.01</v>
      </c>
      <c r="I1401" s="151">
        <f t="shared" si="156"/>
        <v>0.6</v>
      </c>
      <c r="J1401">
        <f t="shared" si="157"/>
        <v>0.39999999999999997</v>
      </c>
      <c r="K1401">
        <f t="shared" si="158"/>
        <v>0.3</v>
      </c>
      <c r="L1401">
        <f t="shared" si="159"/>
        <v>0.44999999999999996</v>
      </c>
      <c r="M1401" s="150"/>
      <c r="U1401" s="239"/>
    </row>
    <row r="1402" spans="1:21">
      <c r="A1402" s="239" t="s">
        <v>3987</v>
      </c>
      <c r="B1402" s="239">
        <f t="shared" si="160"/>
        <v>11</v>
      </c>
      <c r="C1402" s="239">
        <f t="shared" si="161"/>
        <v>1</v>
      </c>
      <c r="E1402" s="149" t="s">
        <v>1692</v>
      </c>
      <c r="F1402" s="150">
        <v>0.25</v>
      </c>
      <c r="G1402" s="150">
        <v>3.4540000000000001E-2</v>
      </c>
      <c r="H1402" s="150">
        <v>0.01</v>
      </c>
      <c r="I1402" s="151">
        <f t="shared" si="156"/>
        <v>0.6</v>
      </c>
      <c r="J1402">
        <f t="shared" si="157"/>
        <v>0.39999999999999997</v>
      </c>
      <c r="K1402">
        <f t="shared" si="158"/>
        <v>0.3</v>
      </c>
      <c r="L1402">
        <f t="shared" si="159"/>
        <v>0.44999999999999996</v>
      </c>
      <c r="M1402" s="150"/>
      <c r="U1402" s="239"/>
    </row>
    <row r="1403" spans="1:21">
      <c r="A1403" s="239" t="s">
        <v>3987</v>
      </c>
      <c r="B1403" s="239">
        <f t="shared" si="160"/>
        <v>11</v>
      </c>
      <c r="C1403" s="239">
        <f t="shared" si="161"/>
        <v>1.25</v>
      </c>
      <c r="E1403" s="149" t="s">
        <v>1693</v>
      </c>
      <c r="F1403" s="150">
        <v>0.3</v>
      </c>
      <c r="G1403" s="150">
        <v>3.4540000000000001E-2</v>
      </c>
      <c r="H1403" s="150">
        <v>0.01</v>
      </c>
      <c r="I1403" s="151">
        <f t="shared" si="156"/>
        <v>0.6</v>
      </c>
      <c r="J1403">
        <f t="shared" si="157"/>
        <v>0.39999999999999997</v>
      </c>
      <c r="K1403">
        <f t="shared" si="158"/>
        <v>0.3</v>
      </c>
      <c r="L1403">
        <f t="shared" si="159"/>
        <v>0.44999999999999996</v>
      </c>
      <c r="M1403" s="150"/>
      <c r="U1403" s="239"/>
    </row>
    <row r="1404" spans="1:21">
      <c r="A1404" s="239" t="s">
        <v>3987</v>
      </c>
      <c r="B1404" s="239">
        <f t="shared" si="160"/>
        <v>11</v>
      </c>
      <c r="C1404" s="239">
        <f t="shared" si="161"/>
        <v>1.5</v>
      </c>
      <c r="E1404" s="149" t="s">
        <v>1694</v>
      </c>
      <c r="F1404" s="150">
        <v>0.35</v>
      </c>
      <c r="G1404" s="150">
        <v>3.4540000000000001E-2</v>
      </c>
      <c r="H1404" s="150">
        <v>0.01</v>
      </c>
      <c r="I1404" s="151">
        <f t="shared" si="156"/>
        <v>0.6</v>
      </c>
      <c r="J1404">
        <f t="shared" si="157"/>
        <v>0.39999999999999997</v>
      </c>
      <c r="K1404">
        <f t="shared" si="158"/>
        <v>0.3</v>
      </c>
      <c r="L1404">
        <f t="shared" si="159"/>
        <v>0.44999999999999996</v>
      </c>
      <c r="M1404" s="150"/>
      <c r="U1404" s="239"/>
    </row>
    <row r="1405" spans="1:21">
      <c r="A1405" s="239" t="s">
        <v>3987</v>
      </c>
      <c r="B1405" s="239">
        <f t="shared" si="160"/>
        <v>11</v>
      </c>
      <c r="C1405" s="239">
        <f t="shared" si="161"/>
        <v>1.75</v>
      </c>
      <c r="E1405" s="149" t="s">
        <v>1695</v>
      </c>
      <c r="F1405" s="150">
        <v>0.39</v>
      </c>
      <c r="G1405" s="150">
        <v>3.4540000000000001E-2</v>
      </c>
      <c r="H1405" s="150">
        <v>0.01</v>
      </c>
      <c r="I1405" s="151">
        <f t="shared" si="156"/>
        <v>0.6</v>
      </c>
      <c r="J1405">
        <f t="shared" si="157"/>
        <v>0.39999999999999997</v>
      </c>
      <c r="K1405">
        <f t="shared" si="158"/>
        <v>0.3</v>
      </c>
      <c r="L1405">
        <f t="shared" si="159"/>
        <v>0.44999999999999996</v>
      </c>
      <c r="M1405" s="150"/>
      <c r="U1405" s="239"/>
    </row>
    <row r="1406" spans="1:21">
      <c r="A1406" s="239" t="s">
        <v>3987</v>
      </c>
      <c r="B1406" s="239">
        <f t="shared" si="160"/>
        <v>11</v>
      </c>
      <c r="C1406" s="239">
        <f t="shared" si="161"/>
        <v>2</v>
      </c>
      <c r="E1406" s="149" t="s">
        <v>1696</v>
      </c>
      <c r="F1406" s="150">
        <v>0.44</v>
      </c>
      <c r="G1406" s="150">
        <v>3.4540000000000001E-2</v>
      </c>
      <c r="H1406" s="150">
        <v>0.01</v>
      </c>
      <c r="I1406" s="151">
        <f t="shared" si="156"/>
        <v>0.6</v>
      </c>
      <c r="J1406">
        <f t="shared" si="157"/>
        <v>0.39999999999999997</v>
      </c>
      <c r="K1406">
        <f t="shared" si="158"/>
        <v>0.3</v>
      </c>
      <c r="L1406">
        <f t="shared" si="159"/>
        <v>0.44999999999999996</v>
      </c>
      <c r="M1406" s="150"/>
      <c r="U1406" s="239"/>
    </row>
    <row r="1407" spans="1:21">
      <c r="A1407" s="239" t="s">
        <v>3987</v>
      </c>
      <c r="B1407" s="239">
        <f t="shared" si="160"/>
        <v>11</v>
      </c>
      <c r="C1407" s="239">
        <f t="shared" si="161"/>
        <v>2.2000000000000002</v>
      </c>
      <c r="E1407" s="149" t="s">
        <v>1697</v>
      </c>
      <c r="F1407" s="150">
        <v>0.48</v>
      </c>
      <c r="G1407" s="150">
        <v>3.4540000000000001E-2</v>
      </c>
      <c r="H1407" s="150">
        <v>0.01</v>
      </c>
      <c r="I1407" s="151">
        <f t="shared" si="156"/>
        <v>0.6</v>
      </c>
      <c r="J1407">
        <f t="shared" si="157"/>
        <v>0.39999999999999997</v>
      </c>
      <c r="K1407">
        <f t="shared" si="158"/>
        <v>0.3</v>
      </c>
      <c r="L1407">
        <f t="shared" si="159"/>
        <v>0.44999999999999996</v>
      </c>
      <c r="M1407" s="150"/>
      <c r="U1407" s="239"/>
    </row>
    <row r="1408" spans="1:21">
      <c r="A1408" s="239" t="s">
        <v>3987</v>
      </c>
      <c r="B1408" s="239">
        <f t="shared" si="160"/>
        <v>11</v>
      </c>
      <c r="C1408" s="239">
        <f t="shared" si="161"/>
        <v>2.5</v>
      </c>
      <c r="E1408" s="149" t="s">
        <v>1698</v>
      </c>
      <c r="F1408" s="150">
        <v>0.52</v>
      </c>
      <c r="G1408" s="150">
        <v>3.4540000000000001E-2</v>
      </c>
      <c r="H1408" s="150">
        <v>0.01</v>
      </c>
      <c r="I1408" s="151">
        <f t="shared" si="156"/>
        <v>0.6</v>
      </c>
      <c r="J1408">
        <f t="shared" si="157"/>
        <v>0.39999999999999997</v>
      </c>
      <c r="K1408">
        <f t="shared" si="158"/>
        <v>0.3</v>
      </c>
      <c r="L1408">
        <f t="shared" si="159"/>
        <v>0.44999999999999996</v>
      </c>
      <c r="M1408" s="150"/>
      <c r="U1408" s="239"/>
    </row>
    <row r="1409" spans="1:21">
      <c r="A1409" s="239" t="s">
        <v>3987</v>
      </c>
      <c r="B1409" s="239">
        <f t="shared" si="160"/>
        <v>11</v>
      </c>
      <c r="C1409" s="239">
        <f t="shared" si="161"/>
        <v>3</v>
      </c>
      <c r="E1409" s="149" t="s">
        <v>1699</v>
      </c>
      <c r="F1409" s="150">
        <v>0.59</v>
      </c>
      <c r="G1409" s="150">
        <v>3.4540000000000001E-2</v>
      </c>
      <c r="H1409" s="150">
        <v>0.01</v>
      </c>
      <c r="I1409" s="151">
        <f t="shared" ref="I1409:I1472" si="162">H1409*60</f>
        <v>0.6</v>
      </c>
      <c r="J1409">
        <f t="shared" ref="J1409:J1472" si="163">40/60*I1409</f>
        <v>0.39999999999999997</v>
      </c>
      <c r="K1409">
        <f t="shared" ref="K1409:K1472" si="164">(30/60*I1409)</f>
        <v>0.3</v>
      </c>
      <c r="L1409">
        <f t="shared" ref="L1409:L1472" si="165">45/60*I1409</f>
        <v>0.44999999999999996</v>
      </c>
      <c r="M1409" s="150"/>
      <c r="U1409" s="239"/>
    </row>
    <row r="1410" spans="1:21">
      <c r="A1410" s="239" t="s">
        <v>3987</v>
      </c>
      <c r="B1410" s="239">
        <f t="shared" si="160"/>
        <v>11</v>
      </c>
      <c r="C1410" s="239">
        <f t="shared" si="161"/>
        <v>3.25</v>
      </c>
      <c r="E1410" s="149" t="s">
        <v>1700</v>
      </c>
      <c r="F1410" s="150">
        <v>0.62</v>
      </c>
      <c r="G1410" s="150">
        <v>3.4540000000000001E-2</v>
      </c>
      <c r="H1410" s="150">
        <v>0.01</v>
      </c>
      <c r="I1410" s="151">
        <f t="shared" si="162"/>
        <v>0.6</v>
      </c>
      <c r="J1410">
        <f t="shared" si="163"/>
        <v>0.39999999999999997</v>
      </c>
      <c r="K1410">
        <f t="shared" si="164"/>
        <v>0.3</v>
      </c>
      <c r="L1410">
        <f t="shared" si="165"/>
        <v>0.44999999999999996</v>
      </c>
      <c r="M1410" s="150"/>
      <c r="U1410" s="239"/>
    </row>
    <row r="1411" spans="1:21">
      <c r="A1411" s="239" t="s">
        <v>3987</v>
      </c>
      <c r="B1411" s="239">
        <f t="shared" si="160"/>
        <v>11</v>
      </c>
      <c r="C1411" s="239">
        <f t="shared" si="161"/>
        <v>3.5</v>
      </c>
      <c r="E1411" s="149" t="s">
        <v>1701</v>
      </c>
      <c r="F1411" s="150">
        <v>0.65</v>
      </c>
      <c r="G1411" s="150">
        <v>3.4540000000000001E-2</v>
      </c>
      <c r="H1411" s="150">
        <v>0.01</v>
      </c>
      <c r="I1411" s="151">
        <f t="shared" si="162"/>
        <v>0.6</v>
      </c>
      <c r="J1411">
        <f t="shared" si="163"/>
        <v>0.39999999999999997</v>
      </c>
      <c r="K1411">
        <f t="shared" si="164"/>
        <v>0.3</v>
      </c>
      <c r="L1411">
        <f t="shared" si="165"/>
        <v>0.44999999999999996</v>
      </c>
      <c r="M1411" s="150"/>
      <c r="U1411" s="239"/>
    </row>
    <row r="1412" spans="1:21">
      <c r="A1412" s="239" t="s">
        <v>3987</v>
      </c>
      <c r="B1412" s="239">
        <f t="shared" si="160"/>
        <v>11</v>
      </c>
      <c r="C1412" s="239">
        <f t="shared" si="161"/>
        <v>4</v>
      </c>
      <c r="E1412" s="149" t="s">
        <v>1702</v>
      </c>
      <c r="F1412" s="150">
        <v>0.67</v>
      </c>
      <c r="G1412" s="150">
        <v>3.4540000000000001E-2</v>
      </c>
      <c r="H1412" s="150">
        <v>0.01</v>
      </c>
      <c r="I1412" s="151">
        <f t="shared" si="162"/>
        <v>0.6</v>
      </c>
      <c r="J1412">
        <f t="shared" si="163"/>
        <v>0.39999999999999997</v>
      </c>
      <c r="K1412">
        <f t="shared" si="164"/>
        <v>0.3</v>
      </c>
      <c r="L1412">
        <f t="shared" si="165"/>
        <v>0.44999999999999996</v>
      </c>
      <c r="M1412" s="150"/>
      <c r="U1412" s="239"/>
    </row>
    <row r="1413" spans="1:21">
      <c r="A1413" s="239" t="s">
        <v>3987</v>
      </c>
      <c r="B1413" s="239">
        <f t="shared" si="160"/>
        <v>12</v>
      </c>
      <c r="C1413" s="239">
        <f t="shared" si="161"/>
        <v>0.5</v>
      </c>
      <c r="E1413" s="149" t="s">
        <v>1781</v>
      </c>
      <c r="F1413" s="150">
        <v>0.14000000000000001</v>
      </c>
      <c r="G1413" s="150">
        <v>3.7679999999999998E-2</v>
      </c>
      <c r="H1413" s="150">
        <v>0.01</v>
      </c>
      <c r="I1413" s="151">
        <f t="shared" si="162"/>
        <v>0.6</v>
      </c>
      <c r="J1413">
        <f t="shared" si="163"/>
        <v>0.39999999999999997</v>
      </c>
      <c r="K1413">
        <f t="shared" si="164"/>
        <v>0.3</v>
      </c>
      <c r="L1413">
        <f t="shared" si="165"/>
        <v>0.44999999999999996</v>
      </c>
      <c r="M1413" s="150"/>
      <c r="U1413" s="239"/>
    </row>
    <row r="1414" spans="1:21">
      <c r="A1414" s="239" t="s">
        <v>3987</v>
      </c>
      <c r="B1414" s="239">
        <f t="shared" si="160"/>
        <v>12</v>
      </c>
      <c r="C1414" s="239">
        <f t="shared" si="161"/>
        <v>0.75</v>
      </c>
      <c r="E1414" s="149" t="s">
        <v>1782</v>
      </c>
      <c r="F1414" s="150">
        <v>0.19</v>
      </c>
      <c r="G1414" s="150">
        <v>3.7679999999999998E-2</v>
      </c>
      <c r="H1414" s="150">
        <v>0.01</v>
      </c>
      <c r="I1414" s="151">
        <f t="shared" si="162"/>
        <v>0.6</v>
      </c>
      <c r="J1414">
        <f t="shared" si="163"/>
        <v>0.39999999999999997</v>
      </c>
      <c r="K1414">
        <f t="shared" si="164"/>
        <v>0.3</v>
      </c>
      <c r="L1414">
        <f t="shared" si="165"/>
        <v>0.44999999999999996</v>
      </c>
      <c r="M1414" s="150"/>
      <c r="U1414" s="239"/>
    </row>
    <row r="1415" spans="1:21">
      <c r="A1415" s="239" t="s">
        <v>3987</v>
      </c>
      <c r="B1415" s="239">
        <f t="shared" si="160"/>
        <v>12</v>
      </c>
      <c r="C1415" s="239">
        <f t="shared" si="161"/>
        <v>1</v>
      </c>
      <c r="E1415" s="149" t="s">
        <v>1783</v>
      </c>
      <c r="F1415" s="150">
        <v>0.27</v>
      </c>
      <c r="G1415" s="150">
        <v>3.7679999999999998E-2</v>
      </c>
      <c r="H1415" s="150">
        <v>0.01</v>
      </c>
      <c r="I1415" s="151">
        <f t="shared" si="162"/>
        <v>0.6</v>
      </c>
      <c r="J1415">
        <f t="shared" si="163"/>
        <v>0.39999999999999997</v>
      </c>
      <c r="K1415">
        <f t="shared" si="164"/>
        <v>0.3</v>
      </c>
      <c r="L1415">
        <f t="shared" si="165"/>
        <v>0.44999999999999996</v>
      </c>
      <c r="M1415" s="150"/>
      <c r="U1415" s="239"/>
    </row>
    <row r="1416" spans="1:21">
      <c r="A1416" s="239" t="s">
        <v>3987</v>
      </c>
      <c r="B1416" s="239">
        <f t="shared" si="160"/>
        <v>12</v>
      </c>
      <c r="C1416" s="239">
        <f t="shared" si="161"/>
        <v>1.2</v>
      </c>
      <c r="E1416" s="149" t="s">
        <v>1796</v>
      </c>
      <c r="F1416" s="150">
        <v>0.32</v>
      </c>
      <c r="G1416" s="150">
        <v>3.7679999999999998E-2</v>
      </c>
      <c r="H1416" s="150">
        <v>0.01</v>
      </c>
      <c r="I1416" s="151">
        <f t="shared" si="162"/>
        <v>0.6</v>
      </c>
      <c r="J1416">
        <f t="shared" si="163"/>
        <v>0.39999999999999997</v>
      </c>
      <c r="K1416">
        <f t="shared" si="164"/>
        <v>0.3</v>
      </c>
      <c r="L1416">
        <f t="shared" si="165"/>
        <v>0.44999999999999996</v>
      </c>
      <c r="M1416" s="150"/>
      <c r="U1416" s="239"/>
    </row>
    <row r="1417" spans="1:21">
      <c r="A1417" s="239" t="s">
        <v>3987</v>
      </c>
      <c r="B1417" s="239">
        <f t="shared" si="160"/>
        <v>12</v>
      </c>
      <c r="C1417" s="239">
        <f t="shared" si="161"/>
        <v>1.25</v>
      </c>
      <c r="E1417" s="149" t="s">
        <v>1784</v>
      </c>
      <c r="F1417" s="150">
        <v>0.33</v>
      </c>
      <c r="G1417" s="150">
        <v>3.7679999999999998E-2</v>
      </c>
      <c r="H1417" s="150">
        <v>0.01</v>
      </c>
      <c r="I1417" s="151">
        <f t="shared" si="162"/>
        <v>0.6</v>
      </c>
      <c r="J1417">
        <f t="shared" si="163"/>
        <v>0.39999999999999997</v>
      </c>
      <c r="K1417">
        <f t="shared" si="164"/>
        <v>0.3</v>
      </c>
      <c r="L1417">
        <f t="shared" si="165"/>
        <v>0.44999999999999996</v>
      </c>
      <c r="M1417" s="150"/>
      <c r="U1417" s="239"/>
    </row>
    <row r="1418" spans="1:21">
      <c r="A1418" s="239" t="s">
        <v>3987</v>
      </c>
      <c r="B1418" s="239">
        <f t="shared" si="160"/>
        <v>12</v>
      </c>
      <c r="C1418" s="239">
        <f t="shared" si="161"/>
        <v>1.5</v>
      </c>
      <c r="E1418" s="149" t="s">
        <v>1785</v>
      </c>
      <c r="F1418" s="150">
        <v>0.39</v>
      </c>
      <c r="G1418" s="150">
        <v>3.7679999999999998E-2</v>
      </c>
      <c r="H1418" s="150">
        <v>0.01</v>
      </c>
      <c r="I1418" s="151">
        <f t="shared" si="162"/>
        <v>0.6</v>
      </c>
      <c r="J1418">
        <f t="shared" si="163"/>
        <v>0.39999999999999997</v>
      </c>
      <c r="K1418">
        <f t="shared" si="164"/>
        <v>0.3</v>
      </c>
      <c r="L1418">
        <f t="shared" si="165"/>
        <v>0.44999999999999996</v>
      </c>
      <c r="M1418" s="150"/>
      <c r="U1418" s="239"/>
    </row>
    <row r="1419" spans="1:21">
      <c r="A1419" s="239" t="s">
        <v>3987</v>
      </c>
      <c r="B1419" s="239">
        <f t="shared" si="160"/>
        <v>12</v>
      </c>
      <c r="C1419" s="239">
        <f t="shared" si="161"/>
        <v>1.5</v>
      </c>
      <c r="E1419" s="149" t="s">
        <v>1797</v>
      </c>
      <c r="F1419" s="150">
        <v>0.38</v>
      </c>
      <c r="G1419" s="150">
        <v>3.7679999999999998E-2</v>
      </c>
      <c r="H1419" s="150">
        <v>0.01</v>
      </c>
      <c r="I1419" s="151">
        <f t="shared" si="162"/>
        <v>0.6</v>
      </c>
      <c r="J1419">
        <f t="shared" si="163"/>
        <v>0.39999999999999997</v>
      </c>
      <c r="K1419">
        <f t="shared" si="164"/>
        <v>0.3</v>
      </c>
      <c r="L1419">
        <f t="shared" si="165"/>
        <v>0.44999999999999996</v>
      </c>
      <c r="M1419" s="150"/>
      <c r="U1419" s="239"/>
    </row>
    <row r="1420" spans="1:21">
      <c r="A1420" s="239" t="s">
        <v>3987</v>
      </c>
      <c r="B1420" s="239">
        <f t="shared" si="160"/>
        <v>12</v>
      </c>
      <c r="C1420" s="239">
        <f t="shared" si="161"/>
        <v>1.75</v>
      </c>
      <c r="E1420" s="149" t="s">
        <v>1786</v>
      </c>
      <c r="F1420" s="150">
        <v>0.44</v>
      </c>
      <c r="G1420" s="150">
        <v>3.7679999999999998E-2</v>
      </c>
      <c r="H1420" s="150">
        <v>0.01</v>
      </c>
      <c r="I1420" s="151">
        <f t="shared" si="162"/>
        <v>0.6</v>
      </c>
      <c r="J1420">
        <f t="shared" si="163"/>
        <v>0.39999999999999997</v>
      </c>
      <c r="K1420">
        <f t="shared" si="164"/>
        <v>0.3</v>
      </c>
      <c r="L1420">
        <f t="shared" si="165"/>
        <v>0.44999999999999996</v>
      </c>
      <c r="M1420" s="150"/>
      <c r="U1420" s="239"/>
    </row>
    <row r="1421" spans="1:21">
      <c r="A1421" s="239" t="s">
        <v>3987</v>
      </c>
      <c r="B1421" s="239">
        <f t="shared" si="160"/>
        <v>12</v>
      </c>
      <c r="C1421" s="239">
        <f t="shared" si="161"/>
        <v>2</v>
      </c>
      <c r="E1421" s="149" t="s">
        <v>1787</v>
      </c>
      <c r="F1421" s="150">
        <v>0.49</v>
      </c>
      <c r="G1421" s="150">
        <v>3.7679999999999998E-2</v>
      </c>
      <c r="H1421" s="150">
        <v>0.01</v>
      </c>
      <c r="I1421" s="151">
        <f t="shared" si="162"/>
        <v>0.6</v>
      </c>
      <c r="J1421">
        <f t="shared" si="163"/>
        <v>0.39999999999999997</v>
      </c>
      <c r="K1421">
        <f t="shared" si="164"/>
        <v>0.3</v>
      </c>
      <c r="L1421">
        <f t="shared" si="165"/>
        <v>0.44999999999999996</v>
      </c>
      <c r="M1421" s="150"/>
      <c r="U1421" s="239"/>
    </row>
    <row r="1422" spans="1:21">
      <c r="A1422" s="239" t="s">
        <v>3987</v>
      </c>
      <c r="B1422" s="239">
        <f t="shared" si="160"/>
        <v>12</v>
      </c>
      <c r="C1422" s="239">
        <f t="shared" si="161"/>
        <v>2.2000000000000002</v>
      </c>
      <c r="E1422" s="149" t="s">
        <v>1788</v>
      </c>
      <c r="F1422" s="150">
        <v>0.53</v>
      </c>
      <c r="G1422" s="150">
        <v>3.7679999999999998E-2</v>
      </c>
      <c r="H1422" s="150">
        <v>0.01</v>
      </c>
      <c r="I1422" s="151">
        <f t="shared" si="162"/>
        <v>0.6</v>
      </c>
      <c r="J1422">
        <f t="shared" si="163"/>
        <v>0.39999999999999997</v>
      </c>
      <c r="K1422">
        <f t="shared" si="164"/>
        <v>0.3</v>
      </c>
      <c r="L1422">
        <f t="shared" si="165"/>
        <v>0.44999999999999996</v>
      </c>
      <c r="M1422" s="150"/>
      <c r="U1422" s="239"/>
    </row>
    <row r="1423" spans="1:21">
      <c r="A1423" s="239" t="s">
        <v>3987</v>
      </c>
      <c r="B1423" s="239">
        <f t="shared" si="160"/>
        <v>12</v>
      </c>
      <c r="C1423" s="239">
        <f t="shared" si="161"/>
        <v>2.5</v>
      </c>
      <c r="E1423" s="149" t="s">
        <v>1789</v>
      </c>
      <c r="F1423" s="150">
        <v>0.59</v>
      </c>
      <c r="G1423" s="150">
        <v>3.7679999999999998E-2</v>
      </c>
      <c r="H1423" s="150">
        <v>0.01</v>
      </c>
      <c r="I1423" s="151">
        <f t="shared" si="162"/>
        <v>0.6</v>
      </c>
      <c r="J1423">
        <f t="shared" si="163"/>
        <v>0.39999999999999997</v>
      </c>
      <c r="K1423">
        <f t="shared" si="164"/>
        <v>0.3</v>
      </c>
      <c r="L1423">
        <f t="shared" si="165"/>
        <v>0.44999999999999996</v>
      </c>
      <c r="M1423" s="150"/>
      <c r="U1423" s="239"/>
    </row>
    <row r="1424" spans="1:21">
      <c r="A1424" s="239" t="s">
        <v>3987</v>
      </c>
      <c r="B1424" s="239">
        <f t="shared" si="160"/>
        <v>12</v>
      </c>
      <c r="C1424" s="239">
        <f t="shared" si="161"/>
        <v>2.8</v>
      </c>
      <c r="E1424" s="149" t="s">
        <v>1790</v>
      </c>
      <c r="F1424" s="150">
        <v>0.63</v>
      </c>
      <c r="G1424" s="150">
        <v>3.7679999999999998E-2</v>
      </c>
      <c r="H1424" s="150">
        <v>0.01</v>
      </c>
      <c r="I1424" s="151">
        <f t="shared" si="162"/>
        <v>0.6</v>
      </c>
      <c r="J1424">
        <f t="shared" si="163"/>
        <v>0.39999999999999997</v>
      </c>
      <c r="K1424">
        <f t="shared" si="164"/>
        <v>0.3</v>
      </c>
      <c r="L1424">
        <f t="shared" si="165"/>
        <v>0.44999999999999996</v>
      </c>
      <c r="M1424" s="150"/>
      <c r="U1424" s="239"/>
    </row>
    <row r="1425" spans="1:21">
      <c r="A1425" s="239" t="s">
        <v>3987</v>
      </c>
      <c r="B1425" s="239">
        <f t="shared" si="160"/>
        <v>12</v>
      </c>
      <c r="C1425" s="239">
        <f t="shared" si="161"/>
        <v>3</v>
      </c>
      <c r="E1425" s="149" t="s">
        <v>1791</v>
      </c>
      <c r="F1425" s="150">
        <v>0.67</v>
      </c>
      <c r="G1425" s="150">
        <v>3.7679999999999998E-2</v>
      </c>
      <c r="H1425" s="150">
        <v>0.01</v>
      </c>
      <c r="I1425" s="151">
        <f t="shared" si="162"/>
        <v>0.6</v>
      </c>
      <c r="J1425">
        <f t="shared" si="163"/>
        <v>0.39999999999999997</v>
      </c>
      <c r="K1425">
        <f t="shared" si="164"/>
        <v>0.3</v>
      </c>
      <c r="L1425">
        <f t="shared" si="165"/>
        <v>0.44999999999999996</v>
      </c>
      <c r="M1425" s="150"/>
      <c r="U1425" s="239"/>
    </row>
    <row r="1426" spans="1:21">
      <c r="A1426" s="239" t="s">
        <v>3987</v>
      </c>
      <c r="B1426" s="239">
        <f t="shared" si="160"/>
        <v>12</v>
      </c>
      <c r="C1426" s="239">
        <f t="shared" si="161"/>
        <v>3.25</v>
      </c>
      <c r="E1426" s="149" t="s">
        <v>1792</v>
      </c>
      <c r="F1426" s="150">
        <v>0.7</v>
      </c>
      <c r="G1426" s="150">
        <v>3.7679999999999998E-2</v>
      </c>
      <c r="H1426" s="150">
        <v>0.01</v>
      </c>
      <c r="I1426" s="151">
        <f t="shared" si="162"/>
        <v>0.6</v>
      </c>
      <c r="J1426">
        <f t="shared" si="163"/>
        <v>0.39999999999999997</v>
      </c>
      <c r="K1426">
        <f t="shared" si="164"/>
        <v>0.3</v>
      </c>
      <c r="L1426">
        <f t="shared" si="165"/>
        <v>0.44999999999999996</v>
      </c>
      <c r="M1426" s="150"/>
      <c r="U1426" s="239"/>
    </row>
    <row r="1427" spans="1:21">
      <c r="A1427" s="239" t="s">
        <v>3987</v>
      </c>
      <c r="B1427" s="239">
        <f t="shared" si="160"/>
        <v>12</v>
      </c>
      <c r="C1427" s="239">
        <f t="shared" si="161"/>
        <v>3.5</v>
      </c>
      <c r="E1427" s="149" t="s">
        <v>1793</v>
      </c>
      <c r="F1427" s="150">
        <v>0.73</v>
      </c>
      <c r="G1427" s="150">
        <v>3.7679999999999998E-2</v>
      </c>
      <c r="H1427" s="150">
        <v>0.01</v>
      </c>
      <c r="I1427" s="151">
        <f t="shared" si="162"/>
        <v>0.6</v>
      </c>
      <c r="J1427">
        <f t="shared" si="163"/>
        <v>0.39999999999999997</v>
      </c>
      <c r="K1427">
        <f t="shared" si="164"/>
        <v>0.3</v>
      </c>
      <c r="L1427">
        <f t="shared" si="165"/>
        <v>0.44999999999999996</v>
      </c>
      <c r="M1427" s="150"/>
      <c r="U1427" s="239"/>
    </row>
    <row r="1428" spans="1:21">
      <c r="A1428" s="239" t="s">
        <v>3987</v>
      </c>
      <c r="B1428" s="239">
        <f t="shared" si="160"/>
        <v>12</v>
      </c>
      <c r="C1428" s="239">
        <f t="shared" si="161"/>
        <v>4</v>
      </c>
      <c r="E1428" s="149" t="s">
        <v>1794</v>
      </c>
      <c r="F1428" s="150">
        <v>0.76</v>
      </c>
      <c r="G1428" s="150">
        <v>3.7679999999999998E-2</v>
      </c>
      <c r="H1428" s="150">
        <v>0.01</v>
      </c>
      <c r="I1428" s="151">
        <f t="shared" si="162"/>
        <v>0.6</v>
      </c>
      <c r="J1428">
        <f t="shared" si="163"/>
        <v>0.39999999999999997</v>
      </c>
      <c r="K1428">
        <f t="shared" si="164"/>
        <v>0.3</v>
      </c>
      <c r="L1428">
        <f t="shared" si="165"/>
        <v>0.44999999999999996</v>
      </c>
      <c r="M1428" s="150"/>
      <c r="U1428" s="239"/>
    </row>
    <row r="1429" spans="1:21">
      <c r="A1429" s="239" t="s">
        <v>3987</v>
      </c>
      <c r="B1429" s="239">
        <f t="shared" si="160"/>
        <v>12</v>
      </c>
      <c r="C1429" s="239">
        <f t="shared" si="161"/>
        <v>4.5</v>
      </c>
      <c r="E1429" s="149" t="s">
        <v>1795</v>
      </c>
      <c r="F1429" s="150">
        <v>0.83</v>
      </c>
      <c r="G1429" s="150">
        <v>3.7679999999999998E-2</v>
      </c>
      <c r="H1429" s="150">
        <v>0.01</v>
      </c>
      <c r="I1429" s="151">
        <f t="shared" si="162"/>
        <v>0.6</v>
      </c>
      <c r="J1429">
        <f t="shared" si="163"/>
        <v>0.39999999999999997</v>
      </c>
      <c r="K1429">
        <f t="shared" si="164"/>
        <v>0.3</v>
      </c>
      <c r="L1429">
        <f t="shared" si="165"/>
        <v>0.44999999999999996</v>
      </c>
      <c r="M1429" s="150"/>
      <c r="U1429" s="239"/>
    </row>
    <row r="1430" spans="1:21">
      <c r="A1430" s="239" t="s">
        <v>3987</v>
      </c>
      <c r="B1430" s="239">
        <f t="shared" si="160"/>
        <v>12.7</v>
      </c>
      <c r="C1430" s="239">
        <f t="shared" si="161"/>
        <v>1.25</v>
      </c>
      <c r="E1430" s="149" t="s">
        <v>1798</v>
      </c>
      <c r="F1430" s="150">
        <v>0.35</v>
      </c>
      <c r="G1430" s="150">
        <v>3.7679999999999998E-2</v>
      </c>
      <c r="H1430" s="150">
        <v>0.01</v>
      </c>
      <c r="I1430" s="151">
        <f t="shared" si="162"/>
        <v>0.6</v>
      </c>
      <c r="J1430">
        <f t="shared" si="163"/>
        <v>0.39999999999999997</v>
      </c>
      <c r="K1430">
        <f t="shared" si="164"/>
        <v>0.3</v>
      </c>
      <c r="L1430">
        <f t="shared" si="165"/>
        <v>0.44999999999999996</v>
      </c>
      <c r="M1430" s="150"/>
      <c r="U1430" s="239"/>
    </row>
    <row r="1431" spans="1:21">
      <c r="A1431" s="239" t="s">
        <v>3987</v>
      </c>
      <c r="B1431" s="239">
        <f t="shared" si="160"/>
        <v>13</v>
      </c>
      <c r="C1431" s="239">
        <f t="shared" si="161"/>
        <v>0.5</v>
      </c>
      <c r="E1431" s="149" t="s">
        <v>1856</v>
      </c>
      <c r="F1431" s="150">
        <v>0.15</v>
      </c>
      <c r="G1431" s="150">
        <v>4.0820000000000002E-2</v>
      </c>
      <c r="H1431" s="150">
        <v>0.01</v>
      </c>
      <c r="I1431" s="151">
        <f t="shared" si="162"/>
        <v>0.6</v>
      </c>
      <c r="J1431">
        <f t="shared" si="163"/>
        <v>0.39999999999999997</v>
      </c>
      <c r="K1431">
        <f t="shared" si="164"/>
        <v>0.3</v>
      </c>
      <c r="L1431">
        <f t="shared" si="165"/>
        <v>0.44999999999999996</v>
      </c>
      <c r="M1431" s="150"/>
      <c r="U1431" s="239"/>
    </row>
    <row r="1432" spans="1:21">
      <c r="A1432" s="239" t="s">
        <v>3987</v>
      </c>
      <c r="B1432" s="239">
        <f t="shared" si="160"/>
        <v>13</v>
      </c>
      <c r="C1432" s="239">
        <f t="shared" si="161"/>
        <v>0.75</v>
      </c>
      <c r="E1432" s="149" t="s">
        <v>1857</v>
      </c>
      <c r="F1432" s="150">
        <v>0.22</v>
      </c>
      <c r="G1432" s="150">
        <v>4.0820000000000002E-2</v>
      </c>
      <c r="H1432" s="150">
        <v>0.01</v>
      </c>
      <c r="I1432" s="151">
        <f t="shared" si="162"/>
        <v>0.6</v>
      </c>
      <c r="J1432">
        <f t="shared" si="163"/>
        <v>0.39999999999999997</v>
      </c>
      <c r="K1432">
        <f t="shared" si="164"/>
        <v>0.3</v>
      </c>
      <c r="L1432">
        <f t="shared" si="165"/>
        <v>0.44999999999999996</v>
      </c>
      <c r="M1432" s="150"/>
      <c r="U1432" s="239"/>
    </row>
    <row r="1433" spans="1:21">
      <c r="A1433" s="239" t="s">
        <v>3987</v>
      </c>
      <c r="B1433" s="239">
        <f t="shared" si="160"/>
        <v>13</v>
      </c>
      <c r="C1433" s="239">
        <f t="shared" si="161"/>
        <v>1</v>
      </c>
      <c r="E1433" s="149" t="s">
        <v>1858</v>
      </c>
      <c r="F1433" s="150">
        <v>0.3</v>
      </c>
      <c r="G1433" s="150">
        <v>4.0820000000000002E-2</v>
      </c>
      <c r="H1433" s="150">
        <v>0.01</v>
      </c>
      <c r="I1433" s="151">
        <f t="shared" si="162"/>
        <v>0.6</v>
      </c>
      <c r="J1433">
        <f t="shared" si="163"/>
        <v>0.39999999999999997</v>
      </c>
      <c r="K1433">
        <f t="shared" si="164"/>
        <v>0.3</v>
      </c>
      <c r="L1433">
        <f t="shared" si="165"/>
        <v>0.44999999999999996</v>
      </c>
      <c r="M1433" s="150"/>
      <c r="U1433" s="239"/>
    </row>
    <row r="1434" spans="1:21">
      <c r="A1434" s="239" t="s">
        <v>3987</v>
      </c>
      <c r="B1434" s="239">
        <f t="shared" si="160"/>
        <v>13</v>
      </c>
      <c r="C1434" s="239">
        <f t="shared" si="161"/>
        <v>1.25</v>
      </c>
      <c r="E1434" s="149" t="s">
        <v>1859</v>
      </c>
      <c r="F1434" s="150">
        <v>0.36</v>
      </c>
      <c r="G1434" s="150">
        <v>4.0820000000000002E-2</v>
      </c>
      <c r="H1434" s="150">
        <v>0.01</v>
      </c>
      <c r="I1434" s="151">
        <f t="shared" si="162"/>
        <v>0.6</v>
      </c>
      <c r="J1434">
        <f t="shared" si="163"/>
        <v>0.39999999999999997</v>
      </c>
      <c r="K1434">
        <f t="shared" si="164"/>
        <v>0.3</v>
      </c>
      <c r="L1434">
        <f t="shared" si="165"/>
        <v>0.44999999999999996</v>
      </c>
      <c r="M1434" s="150"/>
      <c r="U1434" s="239"/>
    </row>
    <row r="1435" spans="1:21">
      <c r="A1435" s="239" t="s">
        <v>3987</v>
      </c>
      <c r="B1435" s="239">
        <f t="shared" si="160"/>
        <v>13</v>
      </c>
      <c r="C1435" s="239">
        <f t="shared" si="161"/>
        <v>1.5</v>
      </c>
      <c r="E1435" s="149" t="s">
        <v>1860</v>
      </c>
      <c r="F1435" s="150">
        <v>0.43</v>
      </c>
      <c r="G1435" s="150">
        <v>4.0820000000000002E-2</v>
      </c>
      <c r="H1435" s="150">
        <v>0.01</v>
      </c>
      <c r="I1435" s="151">
        <f t="shared" si="162"/>
        <v>0.6</v>
      </c>
      <c r="J1435">
        <f t="shared" si="163"/>
        <v>0.39999999999999997</v>
      </c>
      <c r="K1435">
        <f t="shared" si="164"/>
        <v>0.3</v>
      </c>
      <c r="L1435">
        <f t="shared" si="165"/>
        <v>0.44999999999999996</v>
      </c>
      <c r="M1435" s="150"/>
      <c r="U1435" s="239"/>
    </row>
    <row r="1436" spans="1:21">
      <c r="A1436" s="239" t="s">
        <v>3987</v>
      </c>
      <c r="B1436" s="239">
        <f t="shared" si="160"/>
        <v>13</v>
      </c>
      <c r="C1436" s="239">
        <f t="shared" si="161"/>
        <v>1.75</v>
      </c>
      <c r="E1436" s="149" t="s">
        <v>1861</v>
      </c>
      <c r="F1436" s="150">
        <v>0.48</v>
      </c>
      <c r="G1436" s="150">
        <v>4.0820000000000002E-2</v>
      </c>
      <c r="H1436" s="150">
        <v>0.01</v>
      </c>
      <c r="I1436" s="151">
        <f t="shared" si="162"/>
        <v>0.6</v>
      </c>
      <c r="J1436">
        <f t="shared" si="163"/>
        <v>0.39999999999999997</v>
      </c>
      <c r="K1436">
        <f t="shared" si="164"/>
        <v>0.3</v>
      </c>
      <c r="L1436">
        <f t="shared" si="165"/>
        <v>0.44999999999999996</v>
      </c>
      <c r="M1436" s="150"/>
      <c r="U1436" s="239"/>
    </row>
    <row r="1437" spans="1:21">
      <c r="A1437" s="239" t="s">
        <v>3987</v>
      </c>
      <c r="B1437" s="239">
        <f t="shared" si="160"/>
        <v>13</v>
      </c>
      <c r="C1437" s="239">
        <f t="shared" si="161"/>
        <v>2</v>
      </c>
      <c r="E1437" s="149" t="s">
        <v>1862</v>
      </c>
      <c r="F1437" s="150">
        <v>0.54</v>
      </c>
      <c r="G1437" s="150">
        <v>4.0820000000000002E-2</v>
      </c>
      <c r="H1437" s="150">
        <v>0.01</v>
      </c>
      <c r="I1437" s="151">
        <f t="shared" si="162"/>
        <v>0.6</v>
      </c>
      <c r="J1437">
        <f t="shared" si="163"/>
        <v>0.39999999999999997</v>
      </c>
      <c r="K1437">
        <f t="shared" si="164"/>
        <v>0.3</v>
      </c>
      <c r="L1437">
        <f t="shared" si="165"/>
        <v>0.44999999999999996</v>
      </c>
      <c r="M1437" s="150"/>
      <c r="U1437" s="239"/>
    </row>
    <row r="1438" spans="1:21">
      <c r="A1438" s="239" t="s">
        <v>3987</v>
      </c>
      <c r="B1438" s="239">
        <f t="shared" si="160"/>
        <v>13</v>
      </c>
      <c r="C1438" s="239">
        <f t="shared" si="161"/>
        <v>2.2000000000000002</v>
      </c>
      <c r="E1438" s="149" t="s">
        <v>1863</v>
      </c>
      <c r="F1438" s="150">
        <v>0.59</v>
      </c>
      <c r="G1438" s="150">
        <v>4.0820000000000002E-2</v>
      </c>
      <c r="H1438" s="150">
        <v>0.01</v>
      </c>
      <c r="I1438" s="151">
        <f t="shared" si="162"/>
        <v>0.6</v>
      </c>
      <c r="J1438">
        <f t="shared" si="163"/>
        <v>0.39999999999999997</v>
      </c>
      <c r="K1438">
        <f t="shared" si="164"/>
        <v>0.3</v>
      </c>
      <c r="L1438">
        <f t="shared" si="165"/>
        <v>0.44999999999999996</v>
      </c>
      <c r="M1438" s="150"/>
      <c r="U1438" s="239"/>
    </row>
    <row r="1439" spans="1:21">
      <c r="A1439" s="239" t="s">
        <v>3987</v>
      </c>
      <c r="B1439" s="239">
        <f t="shared" si="160"/>
        <v>13</v>
      </c>
      <c r="C1439" s="239">
        <f t="shared" si="161"/>
        <v>2.5</v>
      </c>
      <c r="E1439" s="149" t="s">
        <v>1864</v>
      </c>
      <c r="F1439" s="150">
        <v>0.65</v>
      </c>
      <c r="G1439" s="150">
        <v>4.0820000000000002E-2</v>
      </c>
      <c r="H1439" s="150">
        <v>0.01</v>
      </c>
      <c r="I1439" s="151">
        <f t="shared" si="162"/>
        <v>0.6</v>
      </c>
      <c r="J1439">
        <f t="shared" si="163"/>
        <v>0.39999999999999997</v>
      </c>
      <c r="K1439">
        <f t="shared" si="164"/>
        <v>0.3</v>
      </c>
      <c r="L1439">
        <f t="shared" si="165"/>
        <v>0.44999999999999996</v>
      </c>
      <c r="M1439" s="150"/>
      <c r="U1439" s="239"/>
    </row>
    <row r="1440" spans="1:21">
      <c r="A1440" s="239" t="s">
        <v>3987</v>
      </c>
      <c r="B1440" s="239">
        <f t="shared" si="160"/>
        <v>13</v>
      </c>
      <c r="C1440" s="239">
        <f t="shared" si="161"/>
        <v>2.8</v>
      </c>
      <c r="E1440" s="149" t="s">
        <v>1865</v>
      </c>
      <c r="F1440" s="150">
        <v>0.7</v>
      </c>
      <c r="G1440" s="150">
        <v>4.0820000000000002E-2</v>
      </c>
      <c r="H1440" s="150">
        <v>0.01</v>
      </c>
      <c r="I1440" s="151">
        <f t="shared" si="162"/>
        <v>0.6</v>
      </c>
      <c r="J1440">
        <f t="shared" si="163"/>
        <v>0.39999999999999997</v>
      </c>
      <c r="K1440">
        <f t="shared" si="164"/>
        <v>0.3</v>
      </c>
      <c r="L1440">
        <f t="shared" si="165"/>
        <v>0.44999999999999996</v>
      </c>
      <c r="M1440" s="150"/>
      <c r="U1440" s="239"/>
    </row>
    <row r="1441" spans="1:21">
      <c r="A1441" s="239" t="s">
        <v>3987</v>
      </c>
      <c r="B1441" s="239">
        <f t="shared" si="160"/>
        <v>13</v>
      </c>
      <c r="C1441" s="239">
        <f t="shared" si="161"/>
        <v>3</v>
      </c>
      <c r="E1441" s="149" t="s">
        <v>1866</v>
      </c>
      <c r="F1441" s="150">
        <v>0.74</v>
      </c>
      <c r="G1441" s="150">
        <v>4.0820000000000002E-2</v>
      </c>
      <c r="H1441" s="150">
        <v>0.01</v>
      </c>
      <c r="I1441" s="151">
        <f t="shared" si="162"/>
        <v>0.6</v>
      </c>
      <c r="J1441">
        <f t="shared" si="163"/>
        <v>0.39999999999999997</v>
      </c>
      <c r="K1441">
        <f t="shared" si="164"/>
        <v>0.3</v>
      </c>
      <c r="L1441">
        <f t="shared" si="165"/>
        <v>0.44999999999999996</v>
      </c>
      <c r="M1441" s="150"/>
      <c r="U1441" s="239"/>
    </row>
    <row r="1442" spans="1:21">
      <c r="A1442" s="239" t="s">
        <v>3987</v>
      </c>
      <c r="B1442" s="239">
        <f t="shared" si="160"/>
        <v>13</v>
      </c>
      <c r="C1442" s="239">
        <f t="shared" si="161"/>
        <v>3.5</v>
      </c>
      <c r="E1442" s="149" t="s">
        <v>1867</v>
      </c>
      <c r="F1442" s="150">
        <v>0.82</v>
      </c>
      <c r="G1442" s="150">
        <v>4.0820000000000002E-2</v>
      </c>
      <c r="H1442" s="150">
        <v>0.01</v>
      </c>
      <c r="I1442" s="151">
        <f t="shared" si="162"/>
        <v>0.6</v>
      </c>
      <c r="J1442">
        <f t="shared" si="163"/>
        <v>0.39999999999999997</v>
      </c>
      <c r="K1442">
        <f t="shared" si="164"/>
        <v>0.3</v>
      </c>
      <c r="L1442">
        <f t="shared" si="165"/>
        <v>0.44999999999999996</v>
      </c>
      <c r="M1442" s="150"/>
      <c r="U1442" s="239"/>
    </row>
    <row r="1443" spans="1:21">
      <c r="A1443" s="239" t="s">
        <v>3987</v>
      </c>
      <c r="B1443" s="239">
        <f t="shared" si="160"/>
        <v>13</v>
      </c>
      <c r="C1443" s="239">
        <f t="shared" si="161"/>
        <v>4</v>
      </c>
      <c r="E1443" s="149" t="s">
        <v>1868</v>
      </c>
      <c r="F1443" s="150">
        <v>0.89</v>
      </c>
      <c r="G1443" s="150">
        <v>4.0820000000000002E-2</v>
      </c>
      <c r="H1443" s="150">
        <v>0.01</v>
      </c>
      <c r="I1443" s="151">
        <f t="shared" si="162"/>
        <v>0.6</v>
      </c>
      <c r="J1443">
        <f t="shared" si="163"/>
        <v>0.39999999999999997</v>
      </c>
      <c r="K1443">
        <f t="shared" si="164"/>
        <v>0.3</v>
      </c>
      <c r="L1443">
        <f t="shared" si="165"/>
        <v>0.44999999999999996</v>
      </c>
      <c r="M1443" s="150"/>
      <c r="U1443" s="239"/>
    </row>
    <row r="1444" spans="1:21">
      <c r="A1444" s="239" t="s">
        <v>3987</v>
      </c>
      <c r="B1444" s="239">
        <f t="shared" si="160"/>
        <v>13</v>
      </c>
      <c r="C1444" s="239">
        <f t="shared" si="161"/>
        <v>4.25</v>
      </c>
      <c r="E1444" s="149" t="s">
        <v>1869</v>
      </c>
      <c r="F1444" s="150">
        <v>0.91</v>
      </c>
      <c r="G1444" s="150">
        <v>4.0820000000000002E-2</v>
      </c>
      <c r="H1444" s="150">
        <v>0.01</v>
      </c>
      <c r="I1444" s="151">
        <f t="shared" si="162"/>
        <v>0.6</v>
      </c>
      <c r="J1444">
        <f t="shared" si="163"/>
        <v>0.39999999999999997</v>
      </c>
      <c r="K1444">
        <f t="shared" si="164"/>
        <v>0.3</v>
      </c>
      <c r="L1444">
        <f t="shared" si="165"/>
        <v>0.44999999999999996</v>
      </c>
      <c r="M1444" s="150"/>
      <c r="U1444" s="239"/>
    </row>
    <row r="1445" spans="1:21">
      <c r="A1445" s="239" t="s">
        <v>3987</v>
      </c>
      <c r="B1445" s="239">
        <f t="shared" si="160"/>
        <v>13</v>
      </c>
      <c r="C1445" s="239">
        <f t="shared" si="161"/>
        <v>4.5</v>
      </c>
      <c r="E1445" s="149" t="s">
        <v>1870</v>
      </c>
      <c r="F1445" s="150">
        <v>0.94</v>
      </c>
      <c r="G1445" s="150">
        <v>4.0820000000000002E-2</v>
      </c>
      <c r="H1445" s="150">
        <v>0.01</v>
      </c>
      <c r="I1445" s="151">
        <f t="shared" si="162"/>
        <v>0.6</v>
      </c>
      <c r="J1445">
        <f t="shared" si="163"/>
        <v>0.39999999999999997</v>
      </c>
      <c r="K1445">
        <f t="shared" si="164"/>
        <v>0.3</v>
      </c>
      <c r="L1445">
        <f t="shared" si="165"/>
        <v>0.44999999999999996</v>
      </c>
      <c r="M1445" s="150"/>
      <c r="U1445" s="239"/>
    </row>
    <row r="1446" spans="1:21">
      <c r="A1446" s="239" t="s">
        <v>3987</v>
      </c>
      <c r="B1446" s="239">
        <f t="shared" ref="B1446:B1509" si="166">SPLITME($E1446,0,"*","tube Ø")</f>
        <v>13.5</v>
      </c>
      <c r="C1446" s="239">
        <f t="shared" ref="C1446:C1509" si="167">SPLITME($E1446,1,"*","tube Ø")</f>
        <v>2</v>
      </c>
      <c r="E1446" s="149" t="s">
        <v>1871</v>
      </c>
      <c r="F1446" s="150">
        <v>0.56699999999999995</v>
      </c>
      <c r="G1446" s="150">
        <v>4.2389999999999997E-2</v>
      </c>
      <c r="H1446" s="150">
        <v>0.01</v>
      </c>
      <c r="I1446" s="151">
        <f t="shared" si="162"/>
        <v>0.6</v>
      </c>
      <c r="J1446">
        <f t="shared" si="163"/>
        <v>0.39999999999999997</v>
      </c>
      <c r="K1446">
        <f t="shared" si="164"/>
        <v>0.3</v>
      </c>
      <c r="L1446">
        <f t="shared" si="165"/>
        <v>0.44999999999999996</v>
      </c>
      <c r="M1446" s="150"/>
      <c r="U1446" s="239"/>
    </row>
    <row r="1447" spans="1:21">
      <c r="A1447" s="239" t="s">
        <v>3987</v>
      </c>
      <c r="B1447" s="239">
        <f t="shared" si="166"/>
        <v>13.5</v>
      </c>
      <c r="C1447" s="239">
        <f t="shared" si="167"/>
        <v>2.2999999999999998</v>
      </c>
      <c r="E1447" s="149" t="s">
        <v>1872</v>
      </c>
      <c r="F1447" s="150">
        <v>0.63500000000000001</v>
      </c>
      <c r="G1447" s="150">
        <v>4.2389999999999997E-2</v>
      </c>
      <c r="H1447" s="150">
        <v>0.01</v>
      </c>
      <c r="I1447" s="151">
        <f t="shared" si="162"/>
        <v>0.6</v>
      </c>
      <c r="J1447">
        <f t="shared" si="163"/>
        <v>0.39999999999999997</v>
      </c>
      <c r="K1447">
        <f t="shared" si="164"/>
        <v>0.3</v>
      </c>
      <c r="L1447">
        <f t="shared" si="165"/>
        <v>0.44999999999999996</v>
      </c>
      <c r="M1447" s="150"/>
      <c r="U1447" s="239"/>
    </row>
    <row r="1448" spans="1:21">
      <c r="A1448" s="239" t="s">
        <v>3987</v>
      </c>
      <c r="B1448" s="239">
        <f t="shared" si="166"/>
        <v>13.5</v>
      </c>
      <c r="C1448" s="239">
        <f t="shared" si="167"/>
        <v>2.6</v>
      </c>
      <c r="E1448" s="149" t="s">
        <v>1873</v>
      </c>
      <c r="F1448" s="150">
        <v>0.69899999999999995</v>
      </c>
      <c r="G1448" s="150">
        <v>4.2389999999999997E-2</v>
      </c>
      <c r="H1448" s="150">
        <v>0.01</v>
      </c>
      <c r="I1448" s="151">
        <f t="shared" si="162"/>
        <v>0.6</v>
      </c>
      <c r="J1448">
        <f t="shared" si="163"/>
        <v>0.39999999999999997</v>
      </c>
      <c r="K1448">
        <f t="shared" si="164"/>
        <v>0.3</v>
      </c>
      <c r="L1448">
        <f t="shared" si="165"/>
        <v>0.44999999999999996</v>
      </c>
      <c r="M1448" s="150"/>
      <c r="U1448" s="239"/>
    </row>
    <row r="1449" spans="1:21">
      <c r="A1449" s="239" t="s">
        <v>3987</v>
      </c>
      <c r="B1449" s="239">
        <f t="shared" si="166"/>
        <v>13.5</v>
      </c>
      <c r="C1449" s="239">
        <f t="shared" si="167"/>
        <v>2.9</v>
      </c>
      <c r="E1449" s="149" t="s">
        <v>1874</v>
      </c>
      <c r="F1449" s="150">
        <v>0.75800000000000001</v>
      </c>
      <c r="G1449" s="150">
        <v>4.2389999999999997E-2</v>
      </c>
      <c r="H1449" s="150">
        <v>0.01</v>
      </c>
      <c r="I1449" s="151">
        <f t="shared" si="162"/>
        <v>0.6</v>
      </c>
      <c r="J1449">
        <f t="shared" si="163"/>
        <v>0.39999999999999997</v>
      </c>
      <c r="K1449">
        <f t="shared" si="164"/>
        <v>0.3</v>
      </c>
      <c r="L1449">
        <f t="shared" si="165"/>
        <v>0.44999999999999996</v>
      </c>
      <c r="M1449" s="150"/>
      <c r="U1449" s="239"/>
    </row>
    <row r="1450" spans="1:21">
      <c r="A1450" s="239" t="s">
        <v>3987</v>
      </c>
      <c r="B1450" s="239">
        <f t="shared" si="166"/>
        <v>13.5</v>
      </c>
      <c r="C1450" s="239">
        <f t="shared" si="167"/>
        <v>3.2</v>
      </c>
      <c r="E1450" s="149" t="s">
        <v>1875</v>
      </c>
      <c r="F1450" s="150">
        <v>0.81</v>
      </c>
      <c r="G1450" s="150">
        <v>4.2389999999999997E-2</v>
      </c>
      <c r="H1450" s="150">
        <v>0.01</v>
      </c>
      <c r="I1450" s="151">
        <f t="shared" si="162"/>
        <v>0.6</v>
      </c>
      <c r="J1450">
        <f t="shared" si="163"/>
        <v>0.39999999999999997</v>
      </c>
      <c r="K1450">
        <f t="shared" si="164"/>
        <v>0.3</v>
      </c>
      <c r="L1450">
        <f t="shared" si="165"/>
        <v>0.44999999999999996</v>
      </c>
      <c r="M1450" s="150"/>
      <c r="U1450" s="239"/>
    </row>
    <row r="1451" spans="1:21">
      <c r="A1451" s="239" t="s">
        <v>3987</v>
      </c>
      <c r="B1451" s="239">
        <f t="shared" si="166"/>
        <v>14</v>
      </c>
      <c r="C1451" s="239">
        <f t="shared" si="167"/>
        <v>0.5</v>
      </c>
      <c r="E1451" s="149" t="s">
        <v>1939</v>
      </c>
      <c r="F1451" s="150">
        <v>0.17</v>
      </c>
      <c r="G1451" s="150">
        <v>4.3959999999999999E-2</v>
      </c>
      <c r="H1451" s="150">
        <v>0.01</v>
      </c>
      <c r="I1451" s="151">
        <f t="shared" si="162"/>
        <v>0.6</v>
      </c>
      <c r="J1451">
        <f t="shared" si="163"/>
        <v>0.39999999999999997</v>
      </c>
      <c r="K1451">
        <f t="shared" si="164"/>
        <v>0.3</v>
      </c>
      <c r="L1451">
        <f t="shared" si="165"/>
        <v>0.44999999999999996</v>
      </c>
      <c r="M1451" s="150"/>
      <c r="U1451" s="239"/>
    </row>
    <row r="1452" spans="1:21">
      <c r="A1452" s="239" t="s">
        <v>3987</v>
      </c>
      <c r="B1452" s="239">
        <f t="shared" si="166"/>
        <v>14</v>
      </c>
      <c r="C1452" s="239">
        <f t="shared" si="167"/>
        <v>0.75</v>
      </c>
      <c r="E1452" s="149" t="s">
        <v>1940</v>
      </c>
      <c r="F1452" s="150">
        <v>0.25</v>
      </c>
      <c r="G1452" s="150">
        <v>4.3959999999999999E-2</v>
      </c>
      <c r="H1452" s="150">
        <v>0.01</v>
      </c>
      <c r="I1452" s="151">
        <f t="shared" si="162"/>
        <v>0.6</v>
      </c>
      <c r="J1452">
        <f t="shared" si="163"/>
        <v>0.39999999999999997</v>
      </c>
      <c r="K1452">
        <f t="shared" si="164"/>
        <v>0.3</v>
      </c>
      <c r="L1452">
        <f t="shared" si="165"/>
        <v>0.44999999999999996</v>
      </c>
      <c r="M1452" s="150"/>
      <c r="U1452" s="239"/>
    </row>
    <row r="1453" spans="1:21">
      <c r="A1453" s="239" t="s">
        <v>3987</v>
      </c>
      <c r="B1453" s="239">
        <f t="shared" si="166"/>
        <v>14</v>
      </c>
      <c r="C1453" s="239">
        <f t="shared" si="167"/>
        <v>1</v>
      </c>
      <c r="E1453" s="149" t="s">
        <v>1941</v>
      </c>
      <c r="F1453" s="150">
        <v>0.32</v>
      </c>
      <c r="G1453" s="150">
        <v>4.3959999999999999E-2</v>
      </c>
      <c r="H1453" s="150">
        <v>0.01</v>
      </c>
      <c r="I1453" s="151">
        <f t="shared" si="162"/>
        <v>0.6</v>
      </c>
      <c r="J1453">
        <f t="shared" si="163"/>
        <v>0.39999999999999997</v>
      </c>
      <c r="K1453">
        <f t="shared" si="164"/>
        <v>0.3</v>
      </c>
      <c r="L1453">
        <f t="shared" si="165"/>
        <v>0.44999999999999996</v>
      </c>
      <c r="M1453" s="150"/>
      <c r="U1453" s="239"/>
    </row>
    <row r="1454" spans="1:21">
      <c r="A1454" s="239" t="s">
        <v>3987</v>
      </c>
      <c r="B1454" s="239">
        <f t="shared" si="166"/>
        <v>14</v>
      </c>
      <c r="C1454" s="239">
        <f t="shared" si="167"/>
        <v>1.2</v>
      </c>
      <c r="E1454" s="149" t="s">
        <v>1942</v>
      </c>
      <c r="F1454" s="150">
        <v>0.37</v>
      </c>
      <c r="G1454" s="150">
        <v>4.3959999999999999E-2</v>
      </c>
      <c r="H1454" s="150">
        <v>0.01</v>
      </c>
      <c r="I1454" s="151">
        <f t="shared" si="162"/>
        <v>0.6</v>
      </c>
      <c r="J1454">
        <f t="shared" si="163"/>
        <v>0.39999999999999997</v>
      </c>
      <c r="K1454">
        <f t="shared" si="164"/>
        <v>0.3</v>
      </c>
      <c r="L1454">
        <f t="shared" si="165"/>
        <v>0.44999999999999996</v>
      </c>
      <c r="M1454" s="150"/>
      <c r="U1454" s="239"/>
    </row>
    <row r="1455" spans="1:21">
      <c r="A1455" s="239" t="s">
        <v>3987</v>
      </c>
      <c r="B1455" s="239">
        <f t="shared" si="166"/>
        <v>14</v>
      </c>
      <c r="C1455" s="239">
        <f t="shared" si="167"/>
        <v>1.25</v>
      </c>
      <c r="E1455" s="149" t="s">
        <v>1943</v>
      </c>
      <c r="F1455" s="150">
        <v>0.39</v>
      </c>
      <c r="G1455" s="150">
        <v>4.3959999999999999E-2</v>
      </c>
      <c r="H1455" s="150">
        <v>0.01</v>
      </c>
      <c r="I1455" s="151">
        <f t="shared" si="162"/>
        <v>0.6</v>
      </c>
      <c r="J1455">
        <f t="shared" si="163"/>
        <v>0.39999999999999997</v>
      </c>
      <c r="K1455">
        <f t="shared" si="164"/>
        <v>0.3</v>
      </c>
      <c r="L1455">
        <f t="shared" si="165"/>
        <v>0.44999999999999996</v>
      </c>
      <c r="M1455" s="150"/>
      <c r="U1455" s="239"/>
    </row>
    <row r="1456" spans="1:21">
      <c r="A1456" s="239" t="s">
        <v>3987</v>
      </c>
      <c r="B1456" s="239">
        <f t="shared" si="166"/>
        <v>14</v>
      </c>
      <c r="C1456" s="239">
        <f t="shared" si="167"/>
        <v>1.5</v>
      </c>
      <c r="E1456" s="149" t="s">
        <v>1944</v>
      </c>
      <c r="F1456" s="150">
        <v>0.46</v>
      </c>
      <c r="G1456" s="150">
        <v>4.3959999999999999E-2</v>
      </c>
      <c r="H1456" s="150">
        <v>0.01</v>
      </c>
      <c r="I1456" s="151">
        <f t="shared" si="162"/>
        <v>0.6</v>
      </c>
      <c r="J1456">
        <f t="shared" si="163"/>
        <v>0.39999999999999997</v>
      </c>
      <c r="K1456">
        <f t="shared" si="164"/>
        <v>0.3</v>
      </c>
      <c r="L1456">
        <f t="shared" si="165"/>
        <v>0.44999999999999996</v>
      </c>
      <c r="M1456" s="150"/>
      <c r="U1456" s="239"/>
    </row>
    <row r="1457" spans="1:21">
      <c r="A1457" s="239" t="s">
        <v>3987</v>
      </c>
      <c r="B1457" s="239">
        <f t="shared" si="166"/>
        <v>14</v>
      </c>
      <c r="C1457" s="239">
        <f t="shared" si="167"/>
        <v>1.75</v>
      </c>
      <c r="E1457" s="149" t="s">
        <v>1945</v>
      </c>
      <c r="F1457" s="150">
        <v>0.53</v>
      </c>
      <c r="G1457" s="150">
        <v>4.3959999999999999E-2</v>
      </c>
      <c r="H1457" s="150">
        <v>0.01</v>
      </c>
      <c r="I1457" s="151">
        <f t="shared" si="162"/>
        <v>0.6</v>
      </c>
      <c r="J1457">
        <f t="shared" si="163"/>
        <v>0.39999999999999997</v>
      </c>
      <c r="K1457">
        <f t="shared" si="164"/>
        <v>0.3</v>
      </c>
      <c r="L1457">
        <f t="shared" si="165"/>
        <v>0.44999999999999996</v>
      </c>
      <c r="M1457" s="150"/>
      <c r="U1457" s="239"/>
    </row>
    <row r="1458" spans="1:21">
      <c r="A1458" s="239" t="s">
        <v>3987</v>
      </c>
      <c r="B1458" s="239">
        <f t="shared" si="166"/>
        <v>14</v>
      </c>
      <c r="C1458" s="239">
        <f t="shared" si="167"/>
        <v>2</v>
      </c>
      <c r="E1458" s="149" t="s">
        <v>1946</v>
      </c>
      <c r="F1458" s="150">
        <v>0.59</v>
      </c>
      <c r="G1458" s="150">
        <v>4.3959999999999999E-2</v>
      </c>
      <c r="H1458" s="150">
        <v>0.01</v>
      </c>
      <c r="I1458" s="151">
        <f t="shared" si="162"/>
        <v>0.6</v>
      </c>
      <c r="J1458">
        <f t="shared" si="163"/>
        <v>0.39999999999999997</v>
      </c>
      <c r="K1458">
        <f t="shared" si="164"/>
        <v>0.3</v>
      </c>
      <c r="L1458">
        <f t="shared" si="165"/>
        <v>0.44999999999999996</v>
      </c>
      <c r="M1458" s="150"/>
      <c r="U1458" s="239"/>
    </row>
    <row r="1459" spans="1:21">
      <c r="A1459" s="239" t="s">
        <v>3987</v>
      </c>
      <c r="B1459" s="239">
        <f t="shared" si="166"/>
        <v>14</v>
      </c>
      <c r="C1459" s="239">
        <f t="shared" si="167"/>
        <v>2</v>
      </c>
      <c r="E1459" s="149" t="s">
        <v>1955</v>
      </c>
      <c r="F1459" s="150">
        <v>0.59</v>
      </c>
      <c r="G1459" s="150">
        <v>4.3959999999999999E-2</v>
      </c>
      <c r="H1459" s="150">
        <v>0.01</v>
      </c>
      <c r="I1459" s="151">
        <f t="shared" si="162"/>
        <v>0.6</v>
      </c>
      <c r="J1459">
        <f t="shared" si="163"/>
        <v>0.39999999999999997</v>
      </c>
      <c r="K1459">
        <f t="shared" si="164"/>
        <v>0.3</v>
      </c>
      <c r="L1459">
        <f t="shared" si="165"/>
        <v>0.44999999999999996</v>
      </c>
      <c r="M1459" s="150"/>
      <c r="U1459" s="239"/>
    </row>
    <row r="1460" spans="1:21">
      <c r="A1460" s="239" t="s">
        <v>3987</v>
      </c>
      <c r="B1460" s="239">
        <f t="shared" si="166"/>
        <v>14</v>
      </c>
      <c r="C1460" s="239">
        <f t="shared" si="167"/>
        <v>2.2000000000000002</v>
      </c>
      <c r="E1460" s="149" t="s">
        <v>1947</v>
      </c>
      <c r="F1460" s="150">
        <v>0.64</v>
      </c>
      <c r="G1460" s="150">
        <v>4.3959999999999999E-2</v>
      </c>
      <c r="H1460" s="150">
        <v>0.01</v>
      </c>
      <c r="I1460" s="151">
        <f t="shared" si="162"/>
        <v>0.6</v>
      </c>
      <c r="J1460">
        <f t="shared" si="163"/>
        <v>0.39999999999999997</v>
      </c>
      <c r="K1460">
        <f t="shared" si="164"/>
        <v>0.3</v>
      </c>
      <c r="L1460">
        <f t="shared" si="165"/>
        <v>0.44999999999999996</v>
      </c>
      <c r="M1460" s="150"/>
      <c r="U1460" s="239"/>
    </row>
    <row r="1461" spans="1:21">
      <c r="A1461" s="239" t="s">
        <v>3987</v>
      </c>
      <c r="B1461" s="239">
        <f t="shared" si="166"/>
        <v>14</v>
      </c>
      <c r="C1461" s="239">
        <f t="shared" si="167"/>
        <v>2.5</v>
      </c>
      <c r="E1461" s="149" t="s">
        <v>1948</v>
      </c>
      <c r="F1461" s="150">
        <v>0.71</v>
      </c>
      <c r="G1461" s="150">
        <v>4.3959999999999999E-2</v>
      </c>
      <c r="H1461" s="150">
        <v>0.01</v>
      </c>
      <c r="I1461" s="151">
        <f t="shared" si="162"/>
        <v>0.6</v>
      </c>
      <c r="J1461">
        <f t="shared" si="163"/>
        <v>0.39999999999999997</v>
      </c>
      <c r="K1461">
        <f t="shared" si="164"/>
        <v>0.3</v>
      </c>
      <c r="L1461">
        <f t="shared" si="165"/>
        <v>0.44999999999999996</v>
      </c>
      <c r="M1461" s="150"/>
      <c r="U1461" s="239"/>
    </row>
    <row r="1462" spans="1:21">
      <c r="A1462" s="239" t="s">
        <v>3987</v>
      </c>
      <c r="B1462" s="239">
        <f t="shared" si="166"/>
        <v>14</v>
      </c>
      <c r="C1462" s="239">
        <f t="shared" si="167"/>
        <v>2.8</v>
      </c>
      <c r="E1462" s="149" t="s">
        <v>1949</v>
      </c>
      <c r="F1462" s="150">
        <v>0.77</v>
      </c>
      <c r="G1462" s="150">
        <v>4.3959999999999999E-2</v>
      </c>
      <c r="H1462" s="150">
        <v>0.01</v>
      </c>
      <c r="I1462" s="151">
        <f t="shared" si="162"/>
        <v>0.6</v>
      </c>
      <c r="J1462">
        <f t="shared" si="163"/>
        <v>0.39999999999999997</v>
      </c>
      <c r="K1462">
        <f t="shared" si="164"/>
        <v>0.3</v>
      </c>
      <c r="L1462">
        <f t="shared" si="165"/>
        <v>0.44999999999999996</v>
      </c>
      <c r="M1462" s="150"/>
      <c r="U1462" s="239"/>
    </row>
    <row r="1463" spans="1:21">
      <c r="A1463" s="239" t="s">
        <v>3987</v>
      </c>
      <c r="B1463" s="239">
        <f t="shared" si="166"/>
        <v>14</v>
      </c>
      <c r="C1463" s="239">
        <f t="shared" si="167"/>
        <v>3</v>
      </c>
      <c r="E1463" s="149" t="s">
        <v>1950</v>
      </c>
      <c r="F1463" s="150">
        <v>0.81</v>
      </c>
      <c r="G1463" s="150">
        <v>4.3959999999999999E-2</v>
      </c>
      <c r="H1463" s="150">
        <v>0.01</v>
      </c>
      <c r="I1463" s="151">
        <f t="shared" si="162"/>
        <v>0.6</v>
      </c>
      <c r="J1463">
        <f t="shared" si="163"/>
        <v>0.39999999999999997</v>
      </c>
      <c r="K1463">
        <f t="shared" si="164"/>
        <v>0.3</v>
      </c>
      <c r="L1463">
        <f t="shared" si="165"/>
        <v>0.44999999999999996</v>
      </c>
      <c r="M1463" s="150"/>
      <c r="U1463" s="239"/>
    </row>
    <row r="1464" spans="1:21">
      <c r="A1464" s="239" t="s">
        <v>3987</v>
      </c>
      <c r="B1464" s="239">
        <f t="shared" si="166"/>
        <v>14</v>
      </c>
      <c r="C1464" s="239">
        <f t="shared" si="167"/>
        <v>3.5</v>
      </c>
      <c r="E1464" s="149" t="s">
        <v>1951</v>
      </c>
      <c r="F1464" s="150">
        <v>0.9</v>
      </c>
      <c r="G1464" s="150">
        <v>4.3959999999999999E-2</v>
      </c>
      <c r="H1464" s="150">
        <v>0.01</v>
      </c>
      <c r="I1464" s="151">
        <f t="shared" si="162"/>
        <v>0.6</v>
      </c>
      <c r="J1464">
        <f t="shared" si="163"/>
        <v>0.39999999999999997</v>
      </c>
      <c r="K1464">
        <f t="shared" si="164"/>
        <v>0.3</v>
      </c>
      <c r="L1464">
        <f t="shared" si="165"/>
        <v>0.44999999999999996</v>
      </c>
      <c r="M1464" s="150"/>
      <c r="U1464" s="239"/>
    </row>
    <row r="1465" spans="1:21">
      <c r="A1465" s="239" t="s">
        <v>3987</v>
      </c>
      <c r="B1465" s="239">
        <f t="shared" si="166"/>
        <v>14</v>
      </c>
      <c r="C1465" s="239">
        <f t="shared" si="167"/>
        <v>4</v>
      </c>
      <c r="E1465" s="149" t="s">
        <v>1952</v>
      </c>
      <c r="F1465" s="150">
        <v>0.99</v>
      </c>
      <c r="G1465" s="150">
        <v>4.3959999999999999E-2</v>
      </c>
      <c r="H1465" s="150">
        <v>0.01</v>
      </c>
      <c r="I1465" s="151">
        <f t="shared" si="162"/>
        <v>0.6</v>
      </c>
      <c r="J1465">
        <f t="shared" si="163"/>
        <v>0.39999999999999997</v>
      </c>
      <c r="K1465">
        <f t="shared" si="164"/>
        <v>0.3</v>
      </c>
      <c r="L1465">
        <f t="shared" si="165"/>
        <v>0.44999999999999996</v>
      </c>
      <c r="M1465" s="150"/>
      <c r="U1465" s="239"/>
    </row>
    <row r="1466" spans="1:21">
      <c r="A1466" s="239" t="s">
        <v>3987</v>
      </c>
      <c r="B1466" s="239">
        <f t="shared" si="166"/>
        <v>14</v>
      </c>
      <c r="C1466" s="239">
        <f t="shared" si="167"/>
        <v>4.5</v>
      </c>
      <c r="E1466" s="149" t="s">
        <v>1953</v>
      </c>
      <c r="F1466" s="150">
        <v>1.05</v>
      </c>
      <c r="G1466" s="150">
        <v>4.3959999999999999E-2</v>
      </c>
      <c r="H1466" s="150">
        <v>0.01</v>
      </c>
      <c r="I1466" s="151">
        <f t="shared" si="162"/>
        <v>0.6</v>
      </c>
      <c r="J1466">
        <f t="shared" si="163"/>
        <v>0.39999999999999997</v>
      </c>
      <c r="K1466">
        <f t="shared" si="164"/>
        <v>0.3</v>
      </c>
      <c r="L1466">
        <f t="shared" si="165"/>
        <v>0.44999999999999996</v>
      </c>
      <c r="M1466" s="150"/>
      <c r="U1466" s="239"/>
    </row>
    <row r="1467" spans="1:21">
      <c r="A1467" s="239" t="s">
        <v>3987</v>
      </c>
      <c r="B1467" s="239">
        <f t="shared" si="166"/>
        <v>14</v>
      </c>
      <c r="C1467" s="239">
        <f t="shared" si="167"/>
        <v>5</v>
      </c>
      <c r="E1467" s="149" t="s">
        <v>1954</v>
      </c>
      <c r="F1467" s="150">
        <v>1.1100000000000001</v>
      </c>
      <c r="G1467" s="150">
        <v>4.3959999999999999E-2</v>
      </c>
      <c r="H1467" s="150">
        <v>0.01</v>
      </c>
      <c r="I1467" s="151">
        <f t="shared" si="162"/>
        <v>0.6</v>
      </c>
      <c r="J1467">
        <f t="shared" si="163"/>
        <v>0.39999999999999997</v>
      </c>
      <c r="K1467">
        <f t="shared" si="164"/>
        <v>0.3</v>
      </c>
      <c r="L1467">
        <f t="shared" si="165"/>
        <v>0.44999999999999996</v>
      </c>
      <c r="M1467" s="150"/>
      <c r="U1467" s="239"/>
    </row>
    <row r="1468" spans="1:21">
      <c r="A1468" s="239" t="s">
        <v>3987</v>
      </c>
      <c r="B1468" s="239">
        <f t="shared" si="166"/>
        <v>15</v>
      </c>
      <c r="C1468" s="239">
        <f t="shared" si="167"/>
        <v>0.5</v>
      </c>
      <c r="E1468" s="149" t="s">
        <v>1988</v>
      </c>
      <c r="F1468" s="150">
        <v>0.18</v>
      </c>
      <c r="G1468" s="150">
        <v>4.7100000000000003E-2</v>
      </c>
      <c r="H1468" s="150">
        <v>0.01</v>
      </c>
      <c r="I1468" s="151">
        <f t="shared" si="162"/>
        <v>0.6</v>
      </c>
      <c r="J1468">
        <f t="shared" si="163"/>
        <v>0.39999999999999997</v>
      </c>
      <c r="K1468">
        <f t="shared" si="164"/>
        <v>0.3</v>
      </c>
      <c r="L1468">
        <f t="shared" si="165"/>
        <v>0.44999999999999996</v>
      </c>
      <c r="M1468" s="150"/>
      <c r="U1468" s="239"/>
    </row>
    <row r="1469" spans="1:21">
      <c r="A1469" s="239" t="s">
        <v>3987</v>
      </c>
      <c r="B1469" s="239">
        <f t="shared" si="166"/>
        <v>15</v>
      </c>
      <c r="C1469" s="239">
        <f t="shared" si="167"/>
        <v>0.75</v>
      </c>
      <c r="E1469" s="149" t="s">
        <v>1989</v>
      </c>
      <c r="F1469" s="150">
        <v>0.27</v>
      </c>
      <c r="G1469" s="150">
        <v>4.7100000000000003E-2</v>
      </c>
      <c r="H1469" s="150">
        <v>0.01</v>
      </c>
      <c r="I1469" s="151">
        <f t="shared" si="162"/>
        <v>0.6</v>
      </c>
      <c r="J1469">
        <f t="shared" si="163"/>
        <v>0.39999999999999997</v>
      </c>
      <c r="K1469">
        <f t="shared" si="164"/>
        <v>0.3</v>
      </c>
      <c r="L1469">
        <f t="shared" si="165"/>
        <v>0.44999999999999996</v>
      </c>
      <c r="M1469" s="150"/>
      <c r="U1469" s="239"/>
    </row>
    <row r="1470" spans="1:21">
      <c r="A1470" s="239" t="s">
        <v>3987</v>
      </c>
      <c r="B1470" s="239">
        <f t="shared" si="166"/>
        <v>15</v>
      </c>
      <c r="C1470" s="239">
        <f t="shared" si="167"/>
        <v>0.9</v>
      </c>
      <c r="E1470" s="149" t="s">
        <v>1990</v>
      </c>
      <c r="F1470" s="150">
        <v>0.31</v>
      </c>
      <c r="G1470" s="150">
        <v>4.7100000000000003E-2</v>
      </c>
      <c r="H1470" s="150">
        <v>0.01</v>
      </c>
      <c r="I1470" s="151">
        <f t="shared" si="162"/>
        <v>0.6</v>
      </c>
      <c r="J1470">
        <f t="shared" si="163"/>
        <v>0.39999999999999997</v>
      </c>
      <c r="K1470">
        <f t="shared" si="164"/>
        <v>0.3</v>
      </c>
      <c r="L1470">
        <f t="shared" si="165"/>
        <v>0.44999999999999996</v>
      </c>
      <c r="M1470" s="150"/>
      <c r="U1470" s="239"/>
    </row>
    <row r="1471" spans="1:21">
      <c r="A1471" s="239" t="s">
        <v>3987</v>
      </c>
      <c r="B1471" s="239">
        <f t="shared" si="166"/>
        <v>15</v>
      </c>
      <c r="C1471" s="239">
        <f t="shared" si="167"/>
        <v>1</v>
      </c>
      <c r="E1471" s="149" t="s">
        <v>1991</v>
      </c>
      <c r="F1471" s="150">
        <v>0.35</v>
      </c>
      <c r="G1471" s="150">
        <v>4.7100000000000003E-2</v>
      </c>
      <c r="H1471" s="150">
        <v>0.01</v>
      </c>
      <c r="I1471" s="151">
        <f t="shared" si="162"/>
        <v>0.6</v>
      </c>
      <c r="J1471">
        <f t="shared" si="163"/>
        <v>0.39999999999999997</v>
      </c>
      <c r="K1471">
        <f t="shared" si="164"/>
        <v>0.3</v>
      </c>
      <c r="L1471">
        <f t="shared" si="165"/>
        <v>0.44999999999999996</v>
      </c>
      <c r="M1471" s="150"/>
      <c r="U1471" s="239"/>
    </row>
    <row r="1472" spans="1:21">
      <c r="A1472" s="239" t="s">
        <v>3987</v>
      </c>
      <c r="B1472" s="239">
        <f t="shared" si="166"/>
        <v>15</v>
      </c>
      <c r="C1472" s="239">
        <f t="shared" si="167"/>
        <v>1.25</v>
      </c>
      <c r="E1472" s="149" t="s">
        <v>1992</v>
      </c>
      <c r="F1472" s="150">
        <v>0.42</v>
      </c>
      <c r="G1472" s="150">
        <v>4.7100000000000003E-2</v>
      </c>
      <c r="H1472" s="150">
        <v>0.01</v>
      </c>
      <c r="I1472" s="151">
        <f t="shared" si="162"/>
        <v>0.6</v>
      </c>
      <c r="J1472">
        <f t="shared" si="163"/>
        <v>0.39999999999999997</v>
      </c>
      <c r="K1472">
        <f t="shared" si="164"/>
        <v>0.3</v>
      </c>
      <c r="L1472">
        <f t="shared" si="165"/>
        <v>0.44999999999999996</v>
      </c>
      <c r="M1472" s="150"/>
      <c r="U1472" s="239"/>
    </row>
    <row r="1473" spans="1:21">
      <c r="A1473" s="239" t="s">
        <v>3987</v>
      </c>
      <c r="B1473" s="239">
        <f t="shared" si="166"/>
        <v>15</v>
      </c>
      <c r="C1473" s="239">
        <f t="shared" si="167"/>
        <v>1.5</v>
      </c>
      <c r="E1473" s="149" t="s">
        <v>1993</v>
      </c>
      <c r="F1473" s="150">
        <v>0.5</v>
      </c>
      <c r="G1473" s="150">
        <v>4.7100000000000003E-2</v>
      </c>
      <c r="H1473" s="150">
        <v>0.01</v>
      </c>
      <c r="I1473" s="151">
        <f t="shared" ref="I1473:I1536" si="168">H1473*60</f>
        <v>0.6</v>
      </c>
      <c r="J1473">
        <f t="shared" ref="J1473:J1536" si="169">40/60*I1473</f>
        <v>0.39999999999999997</v>
      </c>
      <c r="K1473">
        <f t="shared" ref="K1473:K1536" si="170">(30/60*I1473)</f>
        <v>0.3</v>
      </c>
      <c r="L1473">
        <f t="shared" ref="L1473:L1536" si="171">45/60*I1473</f>
        <v>0.44999999999999996</v>
      </c>
      <c r="M1473" s="150"/>
      <c r="U1473" s="239"/>
    </row>
    <row r="1474" spans="1:21">
      <c r="A1474" s="239" t="s">
        <v>3987</v>
      </c>
      <c r="B1474" s="239">
        <f t="shared" si="166"/>
        <v>15</v>
      </c>
      <c r="C1474" s="239">
        <f t="shared" si="167"/>
        <v>1.75</v>
      </c>
      <c r="E1474" s="149" t="s">
        <v>1994</v>
      </c>
      <c r="F1474" s="150">
        <v>0.56999999999999995</v>
      </c>
      <c r="G1474" s="150">
        <v>4.7100000000000003E-2</v>
      </c>
      <c r="H1474" s="150">
        <v>0.01</v>
      </c>
      <c r="I1474" s="151">
        <f t="shared" si="168"/>
        <v>0.6</v>
      </c>
      <c r="J1474">
        <f t="shared" si="169"/>
        <v>0.39999999999999997</v>
      </c>
      <c r="K1474">
        <f t="shared" si="170"/>
        <v>0.3</v>
      </c>
      <c r="L1474">
        <f t="shared" si="171"/>
        <v>0.44999999999999996</v>
      </c>
      <c r="M1474" s="150"/>
      <c r="U1474" s="239"/>
    </row>
    <row r="1475" spans="1:21">
      <c r="A1475" s="239" t="s">
        <v>3987</v>
      </c>
      <c r="B1475" s="239">
        <f t="shared" si="166"/>
        <v>15</v>
      </c>
      <c r="C1475" s="239">
        <f t="shared" si="167"/>
        <v>2</v>
      </c>
      <c r="E1475" s="149" t="s">
        <v>1995</v>
      </c>
      <c r="F1475" s="150">
        <v>0.64</v>
      </c>
      <c r="G1475" s="150">
        <v>4.7100000000000003E-2</v>
      </c>
      <c r="H1475" s="150">
        <v>0.01</v>
      </c>
      <c r="I1475" s="151">
        <f t="shared" si="168"/>
        <v>0.6</v>
      </c>
      <c r="J1475">
        <f t="shared" si="169"/>
        <v>0.39999999999999997</v>
      </c>
      <c r="K1475">
        <f t="shared" si="170"/>
        <v>0.3</v>
      </c>
      <c r="L1475">
        <f t="shared" si="171"/>
        <v>0.44999999999999996</v>
      </c>
      <c r="M1475" s="150"/>
      <c r="U1475" s="239"/>
    </row>
    <row r="1476" spans="1:21">
      <c r="A1476" s="239" t="s">
        <v>3987</v>
      </c>
      <c r="B1476" s="239">
        <f t="shared" si="166"/>
        <v>15</v>
      </c>
      <c r="C1476" s="239">
        <f t="shared" si="167"/>
        <v>2.2000000000000002</v>
      </c>
      <c r="E1476" s="149" t="s">
        <v>1996</v>
      </c>
      <c r="F1476" s="150">
        <v>0.69</v>
      </c>
      <c r="G1476" s="150">
        <v>4.7100000000000003E-2</v>
      </c>
      <c r="H1476" s="150">
        <v>0.01</v>
      </c>
      <c r="I1476" s="151">
        <f t="shared" si="168"/>
        <v>0.6</v>
      </c>
      <c r="J1476">
        <f t="shared" si="169"/>
        <v>0.39999999999999997</v>
      </c>
      <c r="K1476">
        <f t="shared" si="170"/>
        <v>0.3</v>
      </c>
      <c r="L1476">
        <f t="shared" si="171"/>
        <v>0.44999999999999996</v>
      </c>
      <c r="M1476" s="150"/>
      <c r="U1476" s="239"/>
    </row>
    <row r="1477" spans="1:21">
      <c r="A1477" s="239" t="s">
        <v>3987</v>
      </c>
      <c r="B1477" s="239">
        <f t="shared" si="166"/>
        <v>15</v>
      </c>
      <c r="C1477" s="239">
        <f t="shared" si="167"/>
        <v>2.5</v>
      </c>
      <c r="E1477" s="149" t="s">
        <v>1997</v>
      </c>
      <c r="F1477" s="150">
        <v>0.77</v>
      </c>
      <c r="G1477" s="150">
        <v>4.7100000000000003E-2</v>
      </c>
      <c r="H1477" s="150">
        <v>0.01</v>
      </c>
      <c r="I1477" s="151">
        <f t="shared" si="168"/>
        <v>0.6</v>
      </c>
      <c r="J1477">
        <f t="shared" si="169"/>
        <v>0.39999999999999997</v>
      </c>
      <c r="K1477">
        <f t="shared" si="170"/>
        <v>0.3</v>
      </c>
      <c r="L1477">
        <f t="shared" si="171"/>
        <v>0.44999999999999996</v>
      </c>
      <c r="M1477" s="150"/>
      <c r="U1477" s="239"/>
    </row>
    <row r="1478" spans="1:21">
      <c r="A1478" s="239" t="s">
        <v>3987</v>
      </c>
      <c r="B1478" s="239">
        <f t="shared" si="166"/>
        <v>15</v>
      </c>
      <c r="C1478" s="239">
        <f t="shared" si="167"/>
        <v>2.8</v>
      </c>
      <c r="E1478" s="149" t="s">
        <v>1998</v>
      </c>
      <c r="F1478" s="150">
        <v>0.84</v>
      </c>
      <c r="G1478" s="150">
        <v>4.7100000000000003E-2</v>
      </c>
      <c r="H1478" s="150">
        <v>0.01</v>
      </c>
      <c r="I1478" s="151">
        <f t="shared" si="168"/>
        <v>0.6</v>
      </c>
      <c r="J1478">
        <f t="shared" si="169"/>
        <v>0.39999999999999997</v>
      </c>
      <c r="K1478">
        <f t="shared" si="170"/>
        <v>0.3</v>
      </c>
      <c r="L1478">
        <f t="shared" si="171"/>
        <v>0.44999999999999996</v>
      </c>
      <c r="M1478" s="150"/>
      <c r="U1478" s="239"/>
    </row>
    <row r="1479" spans="1:21">
      <c r="A1479" s="239" t="s">
        <v>3987</v>
      </c>
      <c r="B1479" s="239">
        <f t="shared" si="166"/>
        <v>15</v>
      </c>
      <c r="C1479" s="239">
        <f t="shared" si="167"/>
        <v>3</v>
      </c>
      <c r="E1479" s="149" t="s">
        <v>1999</v>
      </c>
      <c r="F1479" s="150">
        <v>0.89</v>
      </c>
      <c r="G1479" s="150">
        <v>4.7100000000000003E-2</v>
      </c>
      <c r="H1479" s="150">
        <v>0.01</v>
      </c>
      <c r="I1479" s="151">
        <f t="shared" si="168"/>
        <v>0.6</v>
      </c>
      <c r="J1479">
        <f t="shared" si="169"/>
        <v>0.39999999999999997</v>
      </c>
      <c r="K1479">
        <f t="shared" si="170"/>
        <v>0.3</v>
      </c>
      <c r="L1479">
        <f t="shared" si="171"/>
        <v>0.44999999999999996</v>
      </c>
      <c r="M1479" s="150"/>
      <c r="U1479" s="239"/>
    </row>
    <row r="1480" spans="1:21">
      <c r="A1480" s="239" t="s">
        <v>3987</v>
      </c>
      <c r="B1480" s="239">
        <f t="shared" si="166"/>
        <v>15</v>
      </c>
      <c r="C1480" s="239">
        <f t="shared" si="167"/>
        <v>3.25</v>
      </c>
      <c r="E1480" s="149" t="s">
        <v>2000</v>
      </c>
      <c r="F1480" s="150">
        <v>0.94</v>
      </c>
      <c r="G1480" s="150">
        <v>4.7100000000000003E-2</v>
      </c>
      <c r="H1480" s="150">
        <v>0.01</v>
      </c>
      <c r="I1480" s="151">
        <f t="shared" si="168"/>
        <v>0.6</v>
      </c>
      <c r="J1480">
        <f t="shared" si="169"/>
        <v>0.39999999999999997</v>
      </c>
      <c r="K1480">
        <f t="shared" si="170"/>
        <v>0.3</v>
      </c>
      <c r="L1480">
        <f t="shared" si="171"/>
        <v>0.44999999999999996</v>
      </c>
      <c r="M1480" s="150"/>
      <c r="U1480" s="239"/>
    </row>
    <row r="1481" spans="1:21">
      <c r="A1481" s="239" t="s">
        <v>3987</v>
      </c>
      <c r="B1481" s="239">
        <f t="shared" si="166"/>
        <v>15</v>
      </c>
      <c r="C1481" s="239">
        <f t="shared" si="167"/>
        <v>3.5</v>
      </c>
      <c r="E1481" s="149" t="s">
        <v>2001</v>
      </c>
      <c r="F1481" s="150">
        <v>0.99</v>
      </c>
      <c r="G1481" s="150">
        <v>4.7100000000000003E-2</v>
      </c>
      <c r="H1481" s="150">
        <v>0.01</v>
      </c>
      <c r="I1481" s="151">
        <f t="shared" si="168"/>
        <v>0.6</v>
      </c>
      <c r="J1481">
        <f t="shared" si="169"/>
        <v>0.39999999999999997</v>
      </c>
      <c r="K1481">
        <f t="shared" si="170"/>
        <v>0.3</v>
      </c>
      <c r="L1481">
        <f t="shared" si="171"/>
        <v>0.44999999999999996</v>
      </c>
      <c r="M1481" s="150"/>
      <c r="U1481" s="239"/>
    </row>
    <row r="1482" spans="1:21">
      <c r="A1482" s="239" t="s">
        <v>3987</v>
      </c>
      <c r="B1482" s="239">
        <f t="shared" si="166"/>
        <v>15</v>
      </c>
      <c r="C1482" s="239">
        <f t="shared" si="167"/>
        <v>3.75</v>
      </c>
      <c r="E1482" s="149" t="s">
        <v>2002</v>
      </c>
      <c r="F1482" s="150">
        <v>1.04</v>
      </c>
      <c r="G1482" s="150">
        <v>4.7100000000000003E-2</v>
      </c>
      <c r="H1482" s="150">
        <v>0.01</v>
      </c>
      <c r="I1482" s="151">
        <f t="shared" si="168"/>
        <v>0.6</v>
      </c>
      <c r="J1482">
        <f t="shared" si="169"/>
        <v>0.39999999999999997</v>
      </c>
      <c r="K1482">
        <f t="shared" si="170"/>
        <v>0.3</v>
      </c>
      <c r="L1482">
        <f t="shared" si="171"/>
        <v>0.44999999999999996</v>
      </c>
      <c r="M1482" s="150"/>
      <c r="U1482" s="239"/>
    </row>
    <row r="1483" spans="1:21">
      <c r="A1483" s="239" t="s">
        <v>3987</v>
      </c>
      <c r="B1483" s="239">
        <f t="shared" si="166"/>
        <v>15</v>
      </c>
      <c r="C1483" s="239">
        <f t="shared" si="167"/>
        <v>4</v>
      </c>
      <c r="E1483" s="149" t="s">
        <v>2003</v>
      </c>
      <c r="F1483" s="150">
        <v>1.0900000000000001</v>
      </c>
      <c r="G1483" s="150">
        <v>4.7100000000000003E-2</v>
      </c>
      <c r="H1483" s="150">
        <v>0.01</v>
      </c>
      <c r="I1483" s="151">
        <f t="shared" si="168"/>
        <v>0.6</v>
      </c>
      <c r="J1483">
        <f t="shared" si="169"/>
        <v>0.39999999999999997</v>
      </c>
      <c r="K1483">
        <f t="shared" si="170"/>
        <v>0.3</v>
      </c>
      <c r="L1483">
        <f t="shared" si="171"/>
        <v>0.44999999999999996</v>
      </c>
      <c r="M1483" s="150"/>
      <c r="U1483" s="239"/>
    </row>
    <row r="1484" spans="1:21">
      <c r="A1484" s="239" t="s">
        <v>3987</v>
      </c>
      <c r="B1484" s="239">
        <f t="shared" si="166"/>
        <v>15</v>
      </c>
      <c r="C1484" s="239">
        <f t="shared" si="167"/>
        <v>4.5</v>
      </c>
      <c r="E1484" s="149" t="s">
        <v>2004</v>
      </c>
      <c r="F1484" s="150">
        <v>1.17</v>
      </c>
      <c r="G1484" s="150">
        <v>4.7100000000000003E-2</v>
      </c>
      <c r="H1484" s="150">
        <v>0.01</v>
      </c>
      <c r="I1484" s="151">
        <f t="shared" si="168"/>
        <v>0.6</v>
      </c>
      <c r="J1484">
        <f t="shared" si="169"/>
        <v>0.39999999999999997</v>
      </c>
      <c r="K1484">
        <f t="shared" si="170"/>
        <v>0.3</v>
      </c>
      <c r="L1484">
        <f t="shared" si="171"/>
        <v>0.44999999999999996</v>
      </c>
      <c r="M1484" s="150"/>
      <c r="U1484" s="239"/>
    </row>
    <row r="1485" spans="1:21">
      <c r="A1485" s="239" t="s">
        <v>3987</v>
      </c>
      <c r="B1485" s="239">
        <f t="shared" si="166"/>
        <v>15</v>
      </c>
      <c r="C1485" s="239">
        <f t="shared" si="167"/>
        <v>5</v>
      </c>
      <c r="E1485" s="149" t="s">
        <v>2005</v>
      </c>
      <c r="F1485" s="150">
        <v>1.23</v>
      </c>
      <c r="G1485" s="150">
        <v>4.7100000000000003E-2</v>
      </c>
      <c r="H1485" s="150">
        <v>0.01</v>
      </c>
      <c r="I1485" s="151">
        <f t="shared" si="168"/>
        <v>0.6</v>
      </c>
      <c r="J1485">
        <f t="shared" si="169"/>
        <v>0.39999999999999997</v>
      </c>
      <c r="K1485">
        <f t="shared" si="170"/>
        <v>0.3</v>
      </c>
      <c r="L1485">
        <f t="shared" si="171"/>
        <v>0.44999999999999996</v>
      </c>
      <c r="M1485" s="150"/>
      <c r="U1485" s="239"/>
    </row>
    <row r="1486" spans="1:21">
      <c r="A1486" s="239" t="s">
        <v>3987</v>
      </c>
      <c r="B1486" s="239">
        <f t="shared" si="166"/>
        <v>15</v>
      </c>
      <c r="C1486" s="239">
        <f t="shared" si="167"/>
        <v>5.5</v>
      </c>
      <c r="E1486" s="149" t="s">
        <v>2006</v>
      </c>
      <c r="F1486" s="150">
        <v>1.29</v>
      </c>
      <c r="G1486" s="150">
        <v>4.7100000000000003E-2</v>
      </c>
      <c r="H1486" s="150">
        <v>0.01</v>
      </c>
      <c r="I1486" s="151">
        <f t="shared" si="168"/>
        <v>0.6</v>
      </c>
      <c r="J1486">
        <f t="shared" si="169"/>
        <v>0.39999999999999997</v>
      </c>
      <c r="K1486">
        <f t="shared" si="170"/>
        <v>0.3</v>
      </c>
      <c r="L1486">
        <f t="shared" si="171"/>
        <v>0.44999999999999996</v>
      </c>
      <c r="M1486" s="150"/>
      <c r="U1486" s="239"/>
    </row>
    <row r="1487" spans="1:21">
      <c r="A1487" s="239" t="s">
        <v>3987</v>
      </c>
      <c r="B1487" s="239">
        <f t="shared" si="166"/>
        <v>15</v>
      </c>
      <c r="C1487" s="239">
        <f t="shared" si="167"/>
        <v>5.75</v>
      </c>
      <c r="E1487" s="149" t="s">
        <v>2007</v>
      </c>
      <c r="F1487" s="150">
        <v>1.31</v>
      </c>
      <c r="G1487" s="150">
        <v>4.7100000000000003E-2</v>
      </c>
      <c r="H1487" s="150">
        <v>0.01</v>
      </c>
      <c r="I1487" s="151">
        <f t="shared" si="168"/>
        <v>0.6</v>
      </c>
      <c r="J1487">
        <f t="shared" si="169"/>
        <v>0.39999999999999997</v>
      </c>
      <c r="K1487">
        <f t="shared" si="170"/>
        <v>0.3</v>
      </c>
      <c r="L1487">
        <f t="shared" si="171"/>
        <v>0.44999999999999996</v>
      </c>
      <c r="M1487" s="150"/>
      <c r="U1487" s="239"/>
    </row>
    <row r="1488" spans="1:21">
      <c r="A1488" s="239" t="s">
        <v>3987</v>
      </c>
      <c r="B1488" s="239">
        <f t="shared" si="166"/>
        <v>15</v>
      </c>
      <c r="C1488" s="239">
        <f t="shared" si="167"/>
        <v>6</v>
      </c>
      <c r="E1488" s="149" t="s">
        <v>2008</v>
      </c>
      <c r="F1488" s="150">
        <v>1.33</v>
      </c>
      <c r="G1488" s="150">
        <v>4.7100000000000003E-2</v>
      </c>
      <c r="H1488" s="150">
        <v>0.01</v>
      </c>
      <c r="I1488" s="151">
        <f t="shared" si="168"/>
        <v>0.6</v>
      </c>
      <c r="J1488">
        <f t="shared" si="169"/>
        <v>0.39999999999999997</v>
      </c>
      <c r="K1488">
        <f t="shared" si="170"/>
        <v>0.3</v>
      </c>
      <c r="L1488">
        <f t="shared" si="171"/>
        <v>0.44999999999999996</v>
      </c>
      <c r="M1488" s="150"/>
      <c r="U1488" s="239"/>
    </row>
    <row r="1489" spans="1:21">
      <c r="A1489" s="239" t="s">
        <v>3987</v>
      </c>
      <c r="B1489" s="239">
        <f t="shared" si="166"/>
        <v>15.9</v>
      </c>
      <c r="C1489" s="239">
        <f t="shared" si="167"/>
        <v>1.5</v>
      </c>
      <c r="E1489" s="149" t="s">
        <v>2009</v>
      </c>
      <c r="F1489" s="150">
        <v>0.53</v>
      </c>
      <c r="G1489" s="150">
        <v>5.024E-2</v>
      </c>
      <c r="H1489" s="150">
        <v>0.01</v>
      </c>
      <c r="I1489" s="151">
        <f t="shared" si="168"/>
        <v>0.6</v>
      </c>
      <c r="J1489">
        <f t="shared" si="169"/>
        <v>0.39999999999999997</v>
      </c>
      <c r="K1489">
        <f t="shared" si="170"/>
        <v>0.3</v>
      </c>
      <c r="L1489">
        <f t="shared" si="171"/>
        <v>0.44999999999999996</v>
      </c>
      <c r="M1489" s="150"/>
      <c r="U1489" s="239"/>
    </row>
    <row r="1490" spans="1:21">
      <c r="A1490" s="239" t="s">
        <v>3987</v>
      </c>
      <c r="B1490" s="239">
        <f t="shared" si="166"/>
        <v>16</v>
      </c>
      <c r="C1490" s="239">
        <f t="shared" si="167"/>
        <v>0.5</v>
      </c>
      <c r="E1490" s="149" t="s">
        <v>2055</v>
      </c>
      <c r="F1490" s="150">
        <v>0.19</v>
      </c>
      <c r="G1490" s="150">
        <v>5.024E-2</v>
      </c>
      <c r="H1490" s="150">
        <v>0.01</v>
      </c>
      <c r="I1490" s="151">
        <f t="shared" si="168"/>
        <v>0.6</v>
      </c>
      <c r="J1490">
        <f t="shared" si="169"/>
        <v>0.39999999999999997</v>
      </c>
      <c r="K1490">
        <f t="shared" si="170"/>
        <v>0.3</v>
      </c>
      <c r="L1490">
        <f t="shared" si="171"/>
        <v>0.44999999999999996</v>
      </c>
      <c r="M1490" s="150"/>
      <c r="U1490" s="239"/>
    </row>
    <row r="1491" spans="1:21">
      <c r="A1491" s="239" t="s">
        <v>3987</v>
      </c>
      <c r="B1491" s="239">
        <f t="shared" si="166"/>
        <v>16</v>
      </c>
      <c r="C1491" s="239">
        <f t="shared" si="167"/>
        <v>0.75</v>
      </c>
      <c r="E1491" s="149" t="s">
        <v>2056</v>
      </c>
      <c r="F1491" s="150">
        <v>0.28000000000000003</v>
      </c>
      <c r="G1491" s="150">
        <v>5.024E-2</v>
      </c>
      <c r="H1491" s="150">
        <v>0.01</v>
      </c>
      <c r="I1491" s="151">
        <f t="shared" si="168"/>
        <v>0.6</v>
      </c>
      <c r="J1491">
        <f t="shared" si="169"/>
        <v>0.39999999999999997</v>
      </c>
      <c r="K1491">
        <f t="shared" si="170"/>
        <v>0.3</v>
      </c>
      <c r="L1491">
        <f t="shared" si="171"/>
        <v>0.44999999999999996</v>
      </c>
      <c r="M1491" s="150"/>
      <c r="U1491" s="239"/>
    </row>
    <row r="1492" spans="1:21">
      <c r="A1492" s="239" t="s">
        <v>3987</v>
      </c>
      <c r="B1492" s="239">
        <f t="shared" si="166"/>
        <v>16</v>
      </c>
      <c r="C1492" s="239">
        <f t="shared" si="167"/>
        <v>1</v>
      </c>
      <c r="E1492" s="149" t="s">
        <v>2057</v>
      </c>
      <c r="F1492" s="150">
        <v>0.37</v>
      </c>
      <c r="G1492" s="150">
        <v>5.024E-2</v>
      </c>
      <c r="H1492" s="150">
        <v>0.01</v>
      </c>
      <c r="I1492" s="151">
        <f t="shared" si="168"/>
        <v>0.6</v>
      </c>
      <c r="J1492">
        <f t="shared" si="169"/>
        <v>0.39999999999999997</v>
      </c>
      <c r="K1492">
        <f t="shared" si="170"/>
        <v>0.3</v>
      </c>
      <c r="L1492">
        <f t="shared" si="171"/>
        <v>0.44999999999999996</v>
      </c>
      <c r="M1492" s="150"/>
      <c r="U1492" s="239"/>
    </row>
    <row r="1493" spans="1:21">
      <c r="A1493" s="239" t="s">
        <v>3987</v>
      </c>
      <c r="B1493" s="239">
        <f t="shared" si="166"/>
        <v>16</v>
      </c>
      <c r="C1493" s="239">
        <f t="shared" si="167"/>
        <v>1.2</v>
      </c>
      <c r="E1493" s="149" t="s">
        <v>2058</v>
      </c>
      <c r="F1493" s="150">
        <v>0.43</v>
      </c>
      <c r="G1493" s="150">
        <v>5.024E-2</v>
      </c>
      <c r="H1493" s="150">
        <v>0.01</v>
      </c>
      <c r="I1493" s="151">
        <f t="shared" si="168"/>
        <v>0.6</v>
      </c>
      <c r="J1493">
        <f t="shared" si="169"/>
        <v>0.39999999999999997</v>
      </c>
      <c r="K1493">
        <f t="shared" si="170"/>
        <v>0.3</v>
      </c>
      <c r="L1493">
        <f t="shared" si="171"/>
        <v>0.44999999999999996</v>
      </c>
      <c r="M1493" s="150"/>
      <c r="U1493" s="239"/>
    </row>
    <row r="1494" spans="1:21">
      <c r="A1494" s="239" t="s">
        <v>3987</v>
      </c>
      <c r="B1494" s="239">
        <f t="shared" si="166"/>
        <v>16</v>
      </c>
      <c r="C1494" s="239">
        <f t="shared" si="167"/>
        <v>1.25</v>
      </c>
      <c r="E1494" s="149" t="s">
        <v>2059</v>
      </c>
      <c r="F1494" s="150">
        <v>0.46</v>
      </c>
      <c r="G1494" s="150">
        <v>5.024E-2</v>
      </c>
      <c r="H1494" s="150">
        <v>0.01</v>
      </c>
      <c r="I1494" s="151">
        <f t="shared" si="168"/>
        <v>0.6</v>
      </c>
      <c r="J1494">
        <f t="shared" si="169"/>
        <v>0.39999999999999997</v>
      </c>
      <c r="K1494">
        <f t="shared" si="170"/>
        <v>0.3</v>
      </c>
      <c r="L1494">
        <f t="shared" si="171"/>
        <v>0.44999999999999996</v>
      </c>
      <c r="M1494" s="150"/>
      <c r="U1494" s="239"/>
    </row>
    <row r="1495" spans="1:21">
      <c r="A1495" s="239" t="s">
        <v>3987</v>
      </c>
      <c r="B1495" s="239">
        <f t="shared" si="166"/>
        <v>16</v>
      </c>
      <c r="C1495" s="239">
        <f t="shared" si="167"/>
        <v>1.5</v>
      </c>
      <c r="E1495" s="149" t="s">
        <v>2060</v>
      </c>
      <c r="F1495" s="150">
        <v>0.53</v>
      </c>
      <c r="G1495" s="150">
        <v>5.024E-2</v>
      </c>
      <c r="H1495" s="150">
        <v>0.01</v>
      </c>
      <c r="I1495" s="151">
        <f t="shared" si="168"/>
        <v>0.6</v>
      </c>
      <c r="J1495">
        <f t="shared" si="169"/>
        <v>0.39999999999999997</v>
      </c>
      <c r="K1495">
        <f t="shared" si="170"/>
        <v>0.3</v>
      </c>
      <c r="L1495">
        <f t="shared" si="171"/>
        <v>0.44999999999999996</v>
      </c>
      <c r="M1495" s="150"/>
      <c r="U1495" s="239"/>
    </row>
    <row r="1496" spans="1:21">
      <c r="A1496" s="239" t="s">
        <v>3987</v>
      </c>
      <c r="B1496" s="239">
        <f t="shared" si="166"/>
        <v>16</v>
      </c>
      <c r="C1496" s="239">
        <f t="shared" si="167"/>
        <v>1.75</v>
      </c>
      <c r="E1496" s="149" t="s">
        <v>2061</v>
      </c>
      <c r="F1496" s="150">
        <v>0.62</v>
      </c>
      <c r="G1496" s="150">
        <v>5.024E-2</v>
      </c>
      <c r="H1496" s="150">
        <v>0.01</v>
      </c>
      <c r="I1496" s="151">
        <f t="shared" si="168"/>
        <v>0.6</v>
      </c>
      <c r="J1496">
        <f t="shared" si="169"/>
        <v>0.39999999999999997</v>
      </c>
      <c r="K1496">
        <f t="shared" si="170"/>
        <v>0.3</v>
      </c>
      <c r="L1496">
        <f t="shared" si="171"/>
        <v>0.44999999999999996</v>
      </c>
      <c r="M1496" s="150"/>
      <c r="U1496" s="239"/>
    </row>
    <row r="1497" spans="1:21">
      <c r="A1497" s="239" t="s">
        <v>3987</v>
      </c>
      <c r="B1497" s="239">
        <f t="shared" si="166"/>
        <v>16</v>
      </c>
      <c r="C1497" s="239">
        <f t="shared" si="167"/>
        <v>2</v>
      </c>
      <c r="E1497" s="149" t="s">
        <v>2062</v>
      </c>
      <c r="F1497" s="150">
        <v>0.7</v>
      </c>
      <c r="G1497" s="150">
        <v>5.024E-2</v>
      </c>
      <c r="H1497" s="150">
        <v>0.01</v>
      </c>
      <c r="I1497" s="151">
        <f t="shared" si="168"/>
        <v>0.6</v>
      </c>
      <c r="J1497">
        <f t="shared" si="169"/>
        <v>0.39999999999999997</v>
      </c>
      <c r="K1497">
        <f t="shared" si="170"/>
        <v>0.3</v>
      </c>
      <c r="L1497">
        <f t="shared" si="171"/>
        <v>0.44999999999999996</v>
      </c>
      <c r="M1497" s="150"/>
      <c r="U1497" s="239"/>
    </row>
    <row r="1498" spans="1:21">
      <c r="A1498" s="239" t="s">
        <v>3987</v>
      </c>
      <c r="B1498" s="239">
        <f t="shared" si="166"/>
        <v>16</v>
      </c>
      <c r="C1498" s="239">
        <f t="shared" si="167"/>
        <v>2.2000000000000002</v>
      </c>
      <c r="E1498" s="149" t="s">
        <v>2063</v>
      </c>
      <c r="F1498" s="150">
        <v>0.75</v>
      </c>
      <c r="G1498" s="150">
        <v>5.024E-2</v>
      </c>
      <c r="H1498" s="150">
        <v>0.01</v>
      </c>
      <c r="I1498" s="151">
        <f t="shared" si="168"/>
        <v>0.6</v>
      </c>
      <c r="J1498">
        <f t="shared" si="169"/>
        <v>0.39999999999999997</v>
      </c>
      <c r="K1498">
        <f t="shared" si="170"/>
        <v>0.3</v>
      </c>
      <c r="L1498">
        <f t="shared" si="171"/>
        <v>0.44999999999999996</v>
      </c>
      <c r="M1498" s="150"/>
      <c r="U1498" s="239"/>
    </row>
    <row r="1499" spans="1:21">
      <c r="A1499" s="239" t="s">
        <v>3987</v>
      </c>
      <c r="B1499" s="239">
        <f t="shared" si="166"/>
        <v>16</v>
      </c>
      <c r="C1499" s="239">
        <f t="shared" si="167"/>
        <v>2.5</v>
      </c>
      <c r="E1499" s="149" t="s">
        <v>2064</v>
      </c>
      <c r="F1499" s="150">
        <v>0.83</v>
      </c>
      <c r="G1499" s="150">
        <v>5.024E-2</v>
      </c>
      <c r="H1499" s="150">
        <v>0.01</v>
      </c>
      <c r="I1499" s="151">
        <f t="shared" si="168"/>
        <v>0.6</v>
      </c>
      <c r="J1499">
        <f t="shared" si="169"/>
        <v>0.39999999999999997</v>
      </c>
      <c r="K1499">
        <f t="shared" si="170"/>
        <v>0.3</v>
      </c>
      <c r="L1499">
        <f t="shared" si="171"/>
        <v>0.44999999999999996</v>
      </c>
      <c r="M1499" s="150"/>
      <c r="U1499" s="239"/>
    </row>
    <row r="1500" spans="1:21">
      <c r="A1500" s="239" t="s">
        <v>3987</v>
      </c>
      <c r="B1500" s="239">
        <f t="shared" si="166"/>
        <v>16</v>
      </c>
      <c r="C1500" s="239">
        <f t="shared" si="167"/>
        <v>2.8</v>
      </c>
      <c r="E1500" s="149" t="s">
        <v>2065</v>
      </c>
      <c r="F1500" s="150">
        <v>0.91</v>
      </c>
      <c r="G1500" s="150">
        <v>5.024E-2</v>
      </c>
      <c r="H1500" s="150">
        <v>0.01</v>
      </c>
      <c r="I1500" s="151">
        <f t="shared" si="168"/>
        <v>0.6</v>
      </c>
      <c r="J1500">
        <f t="shared" si="169"/>
        <v>0.39999999999999997</v>
      </c>
      <c r="K1500">
        <f t="shared" si="170"/>
        <v>0.3</v>
      </c>
      <c r="L1500">
        <f t="shared" si="171"/>
        <v>0.44999999999999996</v>
      </c>
      <c r="M1500" s="150"/>
      <c r="U1500" s="239"/>
    </row>
    <row r="1501" spans="1:21">
      <c r="A1501" s="239" t="s">
        <v>3987</v>
      </c>
      <c r="B1501" s="239">
        <f t="shared" si="166"/>
        <v>16</v>
      </c>
      <c r="C1501" s="239">
        <f t="shared" si="167"/>
        <v>3</v>
      </c>
      <c r="E1501" s="149" t="s">
        <v>2066</v>
      </c>
      <c r="F1501" s="150">
        <v>0.96</v>
      </c>
      <c r="G1501" s="150">
        <v>5.024E-2</v>
      </c>
      <c r="H1501" s="150">
        <v>0.01</v>
      </c>
      <c r="I1501" s="151">
        <f t="shared" si="168"/>
        <v>0.6</v>
      </c>
      <c r="J1501">
        <f t="shared" si="169"/>
        <v>0.39999999999999997</v>
      </c>
      <c r="K1501">
        <f t="shared" si="170"/>
        <v>0.3</v>
      </c>
      <c r="L1501">
        <f t="shared" si="171"/>
        <v>0.44999999999999996</v>
      </c>
      <c r="M1501" s="150"/>
      <c r="U1501" s="239"/>
    </row>
    <row r="1502" spans="1:21">
      <c r="A1502" s="239" t="s">
        <v>3987</v>
      </c>
      <c r="B1502" s="239">
        <f t="shared" si="166"/>
        <v>16</v>
      </c>
      <c r="C1502" s="239">
        <f t="shared" si="167"/>
        <v>3.25</v>
      </c>
      <c r="E1502" s="149" t="s">
        <v>2067</v>
      </c>
      <c r="F1502" s="150">
        <v>1.02</v>
      </c>
      <c r="G1502" s="150">
        <v>5.024E-2</v>
      </c>
      <c r="H1502" s="150">
        <v>0.01</v>
      </c>
      <c r="I1502" s="151">
        <f t="shared" si="168"/>
        <v>0.6</v>
      </c>
      <c r="J1502">
        <f t="shared" si="169"/>
        <v>0.39999999999999997</v>
      </c>
      <c r="K1502">
        <f t="shared" si="170"/>
        <v>0.3</v>
      </c>
      <c r="L1502">
        <f t="shared" si="171"/>
        <v>0.44999999999999996</v>
      </c>
      <c r="M1502" s="150"/>
      <c r="U1502" s="239"/>
    </row>
    <row r="1503" spans="1:21">
      <c r="A1503" s="239" t="s">
        <v>3987</v>
      </c>
      <c r="B1503" s="239">
        <f t="shared" si="166"/>
        <v>16</v>
      </c>
      <c r="C1503" s="239">
        <f t="shared" si="167"/>
        <v>3.5</v>
      </c>
      <c r="E1503" s="149" t="s">
        <v>2068</v>
      </c>
      <c r="F1503" s="150">
        <v>1.08</v>
      </c>
      <c r="G1503" s="150">
        <v>5.024E-2</v>
      </c>
      <c r="H1503" s="150">
        <v>0.01</v>
      </c>
      <c r="I1503" s="151">
        <f t="shared" si="168"/>
        <v>0.6</v>
      </c>
      <c r="J1503">
        <f t="shared" si="169"/>
        <v>0.39999999999999997</v>
      </c>
      <c r="K1503">
        <f t="shared" si="170"/>
        <v>0.3</v>
      </c>
      <c r="L1503">
        <f t="shared" si="171"/>
        <v>0.44999999999999996</v>
      </c>
      <c r="M1503" s="150"/>
      <c r="U1503" s="239"/>
    </row>
    <row r="1504" spans="1:21">
      <c r="A1504" s="239" t="s">
        <v>3987</v>
      </c>
      <c r="B1504" s="239">
        <f t="shared" si="166"/>
        <v>16</v>
      </c>
      <c r="C1504" s="239">
        <f t="shared" si="167"/>
        <v>3.75</v>
      </c>
      <c r="E1504" s="149" t="s">
        <v>2069</v>
      </c>
      <c r="F1504" s="150">
        <v>1.1299999999999999</v>
      </c>
      <c r="G1504" s="150">
        <v>5.024E-2</v>
      </c>
      <c r="H1504" s="150">
        <v>0.01</v>
      </c>
      <c r="I1504" s="151">
        <f t="shared" si="168"/>
        <v>0.6</v>
      </c>
      <c r="J1504">
        <f t="shared" si="169"/>
        <v>0.39999999999999997</v>
      </c>
      <c r="K1504">
        <f t="shared" si="170"/>
        <v>0.3</v>
      </c>
      <c r="L1504">
        <f t="shared" si="171"/>
        <v>0.44999999999999996</v>
      </c>
      <c r="M1504" s="150"/>
      <c r="U1504" s="239"/>
    </row>
    <row r="1505" spans="1:21">
      <c r="A1505" s="239" t="s">
        <v>3987</v>
      </c>
      <c r="B1505" s="239">
        <f t="shared" si="166"/>
        <v>16</v>
      </c>
      <c r="C1505" s="239">
        <f t="shared" si="167"/>
        <v>4</v>
      </c>
      <c r="E1505" s="149" t="s">
        <v>2070</v>
      </c>
      <c r="F1505" s="150">
        <v>1.18</v>
      </c>
      <c r="G1505" s="150">
        <v>5.024E-2</v>
      </c>
      <c r="H1505" s="150">
        <v>0.01</v>
      </c>
      <c r="I1505" s="151">
        <f t="shared" si="168"/>
        <v>0.6</v>
      </c>
      <c r="J1505">
        <f t="shared" si="169"/>
        <v>0.39999999999999997</v>
      </c>
      <c r="K1505">
        <f t="shared" si="170"/>
        <v>0.3</v>
      </c>
      <c r="L1505">
        <f t="shared" si="171"/>
        <v>0.44999999999999996</v>
      </c>
      <c r="M1505" s="150"/>
      <c r="U1505" s="239"/>
    </row>
    <row r="1506" spans="1:21">
      <c r="A1506" s="239" t="s">
        <v>3987</v>
      </c>
      <c r="B1506" s="239">
        <f t="shared" si="166"/>
        <v>16</v>
      </c>
      <c r="C1506" s="239">
        <f t="shared" si="167"/>
        <v>4.5</v>
      </c>
      <c r="E1506" s="149" t="s">
        <v>2071</v>
      </c>
      <c r="F1506" s="150">
        <v>1.28</v>
      </c>
      <c r="G1506" s="150">
        <v>5.024E-2</v>
      </c>
      <c r="H1506" s="150">
        <v>0.01</v>
      </c>
      <c r="I1506" s="151">
        <f t="shared" si="168"/>
        <v>0.6</v>
      </c>
      <c r="J1506">
        <f t="shared" si="169"/>
        <v>0.39999999999999997</v>
      </c>
      <c r="K1506">
        <f t="shared" si="170"/>
        <v>0.3</v>
      </c>
      <c r="L1506">
        <f t="shared" si="171"/>
        <v>0.44999999999999996</v>
      </c>
      <c r="M1506" s="150"/>
      <c r="U1506" s="239"/>
    </row>
    <row r="1507" spans="1:21">
      <c r="A1507" s="239" t="s">
        <v>3987</v>
      </c>
      <c r="B1507" s="239">
        <f t="shared" si="166"/>
        <v>16</v>
      </c>
      <c r="C1507" s="239">
        <f t="shared" si="167"/>
        <v>5</v>
      </c>
      <c r="E1507" s="149" t="s">
        <v>2072</v>
      </c>
      <c r="F1507" s="150">
        <v>1.36</v>
      </c>
      <c r="G1507" s="150">
        <v>5.024E-2</v>
      </c>
      <c r="H1507" s="150">
        <v>0.01</v>
      </c>
      <c r="I1507" s="151">
        <f t="shared" si="168"/>
        <v>0.6</v>
      </c>
      <c r="J1507">
        <f t="shared" si="169"/>
        <v>0.39999999999999997</v>
      </c>
      <c r="K1507">
        <f t="shared" si="170"/>
        <v>0.3</v>
      </c>
      <c r="L1507">
        <f t="shared" si="171"/>
        <v>0.44999999999999996</v>
      </c>
      <c r="M1507" s="150"/>
      <c r="U1507" s="239"/>
    </row>
    <row r="1508" spans="1:21">
      <c r="A1508" s="239" t="s">
        <v>3987</v>
      </c>
      <c r="B1508" s="239">
        <f t="shared" si="166"/>
        <v>16</v>
      </c>
      <c r="C1508" s="239">
        <f t="shared" si="167"/>
        <v>5.25</v>
      </c>
      <c r="E1508" s="149" t="s">
        <v>2073</v>
      </c>
      <c r="F1508" s="150">
        <v>1.39</v>
      </c>
      <c r="G1508" s="150">
        <v>5.024E-2</v>
      </c>
      <c r="H1508" s="150">
        <v>0.01</v>
      </c>
      <c r="I1508" s="151">
        <f t="shared" si="168"/>
        <v>0.6</v>
      </c>
      <c r="J1508">
        <f t="shared" si="169"/>
        <v>0.39999999999999997</v>
      </c>
      <c r="K1508">
        <f t="shared" si="170"/>
        <v>0.3</v>
      </c>
      <c r="L1508">
        <f t="shared" si="171"/>
        <v>0.44999999999999996</v>
      </c>
      <c r="M1508" s="150"/>
      <c r="U1508" s="239"/>
    </row>
    <row r="1509" spans="1:21">
      <c r="A1509" s="239" t="s">
        <v>3987</v>
      </c>
      <c r="B1509" s="239">
        <f t="shared" si="166"/>
        <v>16</v>
      </c>
      <c r="C1509" s="239">
        <f t="shared" si="167"/>
        <v>5.5</v>
      </c>
      <c r="E1509" s="149" t="s">
        <v>2074</v>
      </c>
      <c r="F1509" s="150">
        <v>1.42</v>
      </c>
      <c r="G1509" s="150">
        <v>5.024E-2</v>
      </c>
      <c r="H1509" s="150">
        <v>0.01</v>
      </c>
      <c r="I1509" s="151">
        <f t="shared" si="168"/>
        <v>0.6</v>
      </c>
      <c r="J1509">
        <f t="shared" si="169"/>
        <v>0.39999999999999997</v>
      </c>
      <c r="K1509">
        <f t="shared" si="170"/>
        <v>0.3</v>
      </c>
      <c r="L1509">
        <f t="shared" si="171"/>
        <v>0.44999999999999996</v>
      </c>
      <c r="M1509" s="150"/>
      <c r="U1509" s="239"/>
    </row>
    <row r="1510" spans="1:21">
      <c r="A1510" s="239" t="s">
        <v>3987</v>
      </c>
      <c r="B1510" s="239">
        <f t="shared" ref="B1510:B1573" si="172">SPLITME($E1510,0,"*","tube Ø")</f>
        <v>16</v>
      </c>
      <c r="C1510" s="239">
        <f t="shared" ref="C1510:C1573" si="173">SPLITME($E1510,1,"*","tube Ø")</f>
        <v>6</v>
      </c>
      <c r="E1510" s="149" t="s">
        <v>2075</v>
      </c>
      <c r="F1510" s="150">
        <v>1.48</v>
      </c>
      <c r="G1510" s="150">
        <v>5.024E-2</v>
      </c>
      <c r="H1510" s="150">
        <v>0.01</v>
      </c>
      <c r="I1510" s="151">
        <f t="shared" si="168"/>
        <v>0.6</v>
      </c>
      <c r="J1510">
        <f t="shared" si="169"/>
        <v>0.39999999999999997</v>
      </c>
      <c r="K1510">
        <f t="shared" si="170"/>
        <v>0.3</v>
      </c>
      <c r="L1510">
        <f t="shared" si="171"/>
        <v>0.44999999999999996</v>
      </c>
      <c r="M1510" s="150"/>
      <c r="U1510" s="239"/>
    </row>
    <row r="1511" spans="1:21">
      <c r="A1511" s="239" t="s">
        <v>3987</v>
      </c>
      <c r="B1511" s="239">
        <f t="shared" si="172"/>
        <v>17</v>
      </c>
      <c r="C1511" s="239">
        <f t="shared" si="173"/>
        <v>0.5</v>
      </c>
      <c r="E1511" s="149" t="s">
        <v>2122</v>
      </c>
      <c r="F1511" s="150">
        <v>0.2</v>
      </c>
      <c r="G1511" s="150">
        <v>5.3379999999999997E-2</v>
      </c>
      <c r="H1511" s="150">
        <v>0.01</v>
      </c>
      <c r="I1511" s="151">
        <f t="shared" si="168"/>
        <v>0.6</v>
      </c>
      <c r="J1511">
        <f t="shared" si="169"/>
        <v>0.39999999999999997</v>
      </c>
      <c r="K1511">
        <f t="shared" si="170"/>
        <v>0.3</v>
      </c>
      <c r="L1511">
        <f t="shared" si="171"/>
        <v>0.44999999999999996</v>
      </c>
      <c r="M1511" s="150"/>
      <c r="U1511" s="239"/>
    </row>
    <row r="1512" spans="1:21">
      <c r="A1512" s="239" t="s">
        <v>3987</v>
      </c>
      <c r="B1512" s="239">
        <f t="shared" si="172"/>
        <v>17</v>
      </c>
      <c r="C1512" s="239">
        <f t="shared" si="173"/>
        <v>0.75</v>
      </c>
      <c r="E1512" s="149" t="s">
        <v>2123</v>
      </c>
      <c r="F1512" s="150">
        <v>0.3</v>
      </c>
      <c r="G1512" s="150">
        <v>5.3379999999999997E-2</v>
      </c>
      <c r="H1512" s="150">
        <v>0.01</v>
      </c>
      <c r="I1512" s="151">
        <f t="shared" si="168"/>
        <v>0.6</v>
      </c>
      <c r="J1512">
        <f t="shared" si="169"/>
        <v>0.39999999999999997</v>
      </c>
      <c r="K1512">
        <f t="shared" si="170"/>
        <v>0.3</v>
      </c>
      <c r="L1512">
        <f t="shared" si="171"/>
        <v>0.44999999999999996</v>
      </c>
      <c r="M1512" s="150"/>
      <c r="U1512" s="239"/>
    </row>
    <row r="1513" spans="1:21">
      <c r="A1513" s="239" t="s">
        <v>3987</v>
      </c>
      <c r="B1513" s="239">
        <f t="shared" si="172"/>
        <v>17</v>
      </c>
      <c r="C1513" s="239">
        <f t="shared" si="173"/>
        <v>1</v>
      </c>
      <c r="E1513" s="149" t="s">
        <v>2124</v>
      </c>
      <c r="F1513" s="150">
        <v>0.4</v>
      </c>
      <c r="G1513" s="150">
        <v>5.3379999999999997E-2</v>
      </c>
      <c r="H1513" s="150">
        <v>0.01</v>
      </c>
      <c r="I1513" s="151">
        <f t="shared" si="168"/>
        <v>0.6</v>
      </c>
      <c r="J1513">
        <f t="shared" si="169"/>
        <v>0.39999999999999997</v>
      </c>
      <c r="K1513">
        <f t="shared" si="170"/>
        <v>0.3</v>
      </c>
      <c r="L1513">
        <f t="shared" si="171"/>
        <v>0.44999999999999996</v>
      </c>
      <c r="M1513" s="150"/>
      <c r="U1513" s="239"/>
    </row>
    <row r="1514" spans="1:21">
      <c r="A1514" s="239" t="s">
        <v>3987</v>
      </c>
      <c r="B1514" s="239">
        <f t="shared" si="172"/>
        <v>17</v>
      </c>
      <c r="C1514" s="239">
        <f t="shared" si="173"/>
        <v>1.5</v>
      </c>
      <c r="E1514" s="149" t="s">
        <v>2125</v>
      </c>
      <c r="F1514" s="150">
        <v>0.56999999999999995</v>
      </c>
      <c r="G1514" s="150">
        <v>5.3379999999999997E-2</v>
      </c>
      <c r="H1514" s="150">
        <v>0.01</v>
      </c>
      <c r="I1514" s="151">
        <f t="shared" si="168"/>
        <v>0.6</v>
      </c>
      <c r="J1514">
        <f t="shared" si="169"/>
        <v>0.39999999999999997</v>
      </c>
      <c r="K1514">
        <f t="shared" si="170"/>
        <v>0.3</v>
      </c>
      <c r="L1514">
        <f t="shared" si="171"/>
        <v>0.44999999999999996</v>
      </c>
      <c r="M1514" s="150"/>
      <c r="U1514" s="239"/>
    </row>
    <row r="1515" spans="1:21">
      <c r="A1515" s="239" t="s">
        <v>3987</v>
      </c>
      <c r="B1515" s="239">
        <f t="shared" si="172"/>
        <v>17</v>
      </c>
      <c r="C1515" s="239">
        <f t="shared" si="173"/>
        <v>1.75</v>
      </c>
      <c r="E1515" s="149" t="s">
        <v>2126</v>
      </c>
      <c r="F1515" s="150">
        <v>0.64</v>
      </c>
      <c r="G1515" s="150">
        <v>5.3379999999999997E-2</v>
      </c>
      <c r="H1515" s="150">
        <v>0.01</v>
      </c>
      <c r="I1515" s="151">
        <f t="shared" si="168"/>
        <v>0.6</v>
      </c>
      <c r="J1515">
        <f t="shared" si="169"/>
        <v>0.39999999999999997</v>
      </c>
      <c r="K1515">
        <f t="shared" si="170"/>
        <v>0.3</v>
      </c>
      <c r="L1515">
        <f t="shared" si="171"/>
        <v>0.44999999999999996</v>
      </c>
      <c r="M1515" s="150"/>
      <c r="U1515" s="239"/>
    </row>
    <row r="1516" spans="1:21">
      <c r="A1516" s="239" t="s">
        <v>3987</v>
      </c>
      <c r="B1516" s="239">
        <f t="shared" si="172"/>
        <v>17</v>
      </c>
      <c r="C1516" s="239">
        <f t="shared" si="173"/>
        <v>2</v>
      </c>
      <c r="E1516" s="149" t="s">
        <v>2127</v>
      </c>
      <c r="F1516" s="150">
        <v>0.74</v>
      </c>
      <c r="G1516" s="150">
        <v>5.3379999999999997E-2</v>
      </c>
      <c r="H1516" s="150">
        <v>0.01</v>
      </c>
      <c r="I1516" s="151">
        <f t="shared" si="168"/>
        <v>0.6</v>
      </c>
      <c r="J1516">
        <f t="shared" si="169"/>
        <v>0.39999999999999997</v>
      </c>
      <c r="K1516">
        <f t="shared" si="170"/>
        <v>0.3</v>
      </c>
      <c r="L1516">
        <f t="shared" si="171"/>
        <v>0.44999999999999996</v>
      </c>
      <c r="M1516" s="150"/>
      <c r="U1516" s="239"/>
    </row>
    <row r="1517" spans="1:21">
      <c r="A1517" s="239" t="s">
        <v>3987</v>
      </c>
      <c r="B1517" s="239">
        <f t="shared" si="172"/>
        <v>17</v>
      </c>
      <c r="C1517" s="239">
        <f t="shared" si="173"/>
        <v>2.2000000000000002</v>
      </c>
      <c r="E1517" s="149" t="s">
        <v>2128</v>
      </c>
      <c r="F1517" s="150">
        <v>0.8</v>
      </c>
      <c r="G1517" s="150">
        <v>5.3379999999999997E-2</v>
      </c>
      <c r="H1517" s="150">
        <v>0.01</v>
      </c>
      <c r="I1517" s="151">
        <f t="shared" si="168"/>
        <v>0.6</v>
      </c>
      <c r="J1517">
        <f t="shared" si="169"/>
        <v>0.39999999999999997</v>
      </c>
      <c r="K1517">
        <f t="shared" si="170"/>
        <v>0.3</v>
      </c>
      <c r="L1517">
        <f t="shared" si="171"/>
        <v>0.44999999999999996</v>
      </c>
      <c r="M1517" s="150"/>
      <c r="U1517" s="239"/>
    </row>
    <row r="1518" spans="1:21">
      <c r="A1518" s="239" t="s">
        <v>3987</v>
      </c>
      <c r="B1518" s="239">
        <f t="shared" si="172"/>
        <v>17</v>
      </c>
      <c r="C1518" s="239">
        <f t="shared" si="173"/>
        <v>2.5</v>
      </c>
      <c r="E1518" s="149" t="s">
        <v>2129</v>
      </c>
      <c r="F1518" s="150">
        <v>0.89</v>
      </c>
      <c r="G1518" s="150">
        <v>5.3379999999999997E-2</v>
      </c>
      <c r="H1518" s="150">
        <v>0.01</v>
      </c>
      <c r="I1518" s="151">
        <f t="shared" si="168"/>
        <v>0.6</v>
      </c>
      <c r="J1518">
        <f t="shared" si="169"/>
        <v>0.39999999999999997</v>
      </c>
      <c r="K1518">
        <f t="shared" si="170"/>
        <v>0.3</v>
      </c>
      <c r="L1518">
        <f t="shared" si="171"/>
        <v>0.44999999999999996</v>
      </c>
      <c r="M1518" s="150"/>
      <c r="U1518" s="239"/>
    </row>
    <row r="1519" spans="1:21">
      <c r="A1519" s="239" t="s">
        <v>3987</v>
      </c>
      <c r="B1519" s="239">
        <f t="shared" si="172"/>
        <v>17</v>
      </c>
      <c r="C1519" s="239">
        <f t="shared" si="173"/>
        <v>2.8</v>
      </c>
      <c r="E1519" s="149" t="s">
        <v>2130</v>
      </c>
      <c r="F1519" s="150">
        <v>0.98</v>
      </c>
      <c r="G1519" s="150">
        <v>5.3379999999999997E-2</v>
      </c>
      <c r="H1519" s="150">
        <v>0.01</v>
      </c>
      <c r="I1519" s="151">
        <f t="shared" si="168"/>
        <v>0.6</v>
      </c>
      <c r="J1519">
        <f t="shared" si="169"/>
        <v>0.39999999999999997</v>
      </c>
      <c r="K1519">
        <f t="shared" si="170"/>
        <v>0.3</v>
      </c>
      <c r="L1519">
        <f t="shared" si="171"/>
        <v>0.44999999999999996</v>
      </c>
      <c r="M1519" s="150"/>
      <c r="U1519" s="239"/>
    </row>
    <row r="1520" spans="1:21">
      <c r="A1520" s="239" t="s">
        <v>3987</v>
      </c>
      <c r="B1520" s="239">
        <f t="shared" si="172"/>
        <v>17</v>
      </c>
      <c r="C1520" s="239">
        <f t="shared" si="173"/>
        <v>3</v>
      </c>
      <c r="E1520" s="149" t="s">
        <v>2131</v>
      </c>
      <c r="F1520" s="150">
        <v>1.04</v>
      </c>
      <c r="G1520" s="150">
        <v>5.3379999999999997E-2</v>
      </c>
      <c r="H1520" s="150">
        <v>0.01</v>
      </c>
      <c r="I1520" s="151">
        <f t="shared" si="168"/>
        <v>0.6</v>
      </c>
      <c r="J1520">
        <f t="shared" si="169"/>
        <v>0.39999999999999997</v>
      </c>
      <c r="K1520">
        <f t="shared" si="170"/>
        <v>0.3</v>
      </c>
      <c r="L1520">
        <f t="shared" si="171"/>
        <v>0.44999999999999996</v>
      </c>
      <c r="M1520" s="150"/>
      <c r="U1520" s="239"/>
    </row>
    <row r="1521" spans="1:21">
      <c r="A1521" s="239" t="s">
        <v>3987</v>
      </c>
      <c r="B1521" s="239">
        <f t="shared" si="172"/>
        <v>17</v>
      </c>
      <c r="C1521" s="239">
        <f t="shared" si="173"/>
        <v>3.25</v>
      </c>
      <c r="E1521" s="149" t="s">
        <v>2132</v>
      </c>
      <c r="F1521" s="150">
        <v>1.1000000000000001</v>
      </c>
      <c r="G1521" s="150">
        <v>5.3379999999999997E-2</v>
      </c>
      <c r="H1521" s="150">
        <v>0.01</v>
      </c>
      <c r="I1521" s="151">
        <f t="shared" si="168"/>
        <v>0.6</v>
      </c>
      <c r="J1521">
        <f t="shared" si="169"/>
        <v>0.39999999999999997</v>
      </c>
      <c r="K1521">
        <f t="shared" si="170"/>
        <v>0.3</v>
      </c>
      <c r="L1521">
        <f t="shared" si="171"/>
        <v>0.44999999999999996</v>
      </c>
      <c r="M1521" s="150"/>
      <c r="U1521" s="239"/>
    </row>
    <row r="1522" spans="1:21">
      <c r="A1522" s="239" t="s">
        <v>3987</v>
      </c>
      <c r="B1522" s="239">
        <f t="shared" si="172"/>
        <v>17</v>
      </c>
      <c r="C1522" s="239">
        <f t="shared" si="173"/>
        <v>3.5</v>
      </c>
      <c r="E1522" s="149" t="s">
        <v>2133</v>
      </c>
      <c r="F1522" s="150">
        <v>1.17</v>
      </c>
      <c r="G1522" s="150">
        <v>5.3379999999999997E-2</v>
      </c>
      <c r="H1522" s="150">
        <v>0.01</v>
      </c>
      <c r="I1522" s="151">
        <f t="shared" si="168"/>
        <v>0.6</v>
      </c>
      <c r="J1522">
        <f t="shared" si="169"/>
        <v>0.39999999999999997</v>
      </c>
      <c r="K1522">
        <f t="shared" si="170"/>
        <v>0.3</v>
      </c>
      <c r="L1522">
        <f t="shared" si="171"/>
        <v>0.44999999999999996</v>
      </c>
      <c r="M1522" s="150"/>
      <c r="U1522" s="239"/>
    </row>
    <row r="1523" spans="1:21">
      <c r="A1523" s="239" t="s">
        <v>3987</v>
      </c>
      <c r="B1523" s="239">
        <f t="shared" si="172"/>
        <v>17</v>
      </c>
      <c r="C1523" s="239">
        <f t="shared" si="173"/>
        <v>4</v>
      </c>
      <c r="E1523" s="149" t="s">
        <v>2134</v>
      </c>
      <c r="F1523" s="150">
        <v>1.28</v>
      </c>
      <c r="G1523" s="150">
        <v>5.3379999999999997E-2</v>
      </c>
      <c r="H1523" s="150">
        <v>0.01</v>
      </c>
      <c r="I1523" s="151">
        <f t="shared" si="168"/>
        <v>0.6</v>
      </c>
      <c r="J1523">
        <f t="shared" si="169"/>
        <v>0.39999999999999997</v>
      </c>
      <c r="K1523">
        <f t="shared" si="170"/>
        <v>0.3</v>
      </c>
      <c r="L1523">
        <f t="shared" si="171"/>
        <v>0.44999999999999996</v>
      </c>
      <c r="M1523" s="150"/>
      <c r="U1523" s="239"/>
    </row>
    <row r="1524" spans="1:21">
      <c r="A1524" s="239" t="s">
        <v>3987</v>
      </c>
      <c r="B1524" s="239">
        <f t="shared" si="172"/>
        <v>17</v>
      </c>
      <c r="C1524" s="239">
        <f t="shared" si="173"/>
        <v>5</v>
      </c>
      <c r="E1524" s="149" t="s">
        <v>2135</v>
      </c>
      <c r="F1524" s="150">
        <v>1.48</v>
      </c>
      <c r="G1524" s="150">
        <v>5.3379999999999997E-2</v>
      </c>
      <c r="H1524" s="150">
        <v>0.01</v>
      </c>
      <c r="I1524" s="151">
        <f t="shared" si="168"/>
        <v>0.6</v>
      </c>
      <c r="J1524">
        <f t="shared" si="169"/>
        <v>0.39999999999999997</v>
      </c>
      <c r="K1524">
        <f t="shared" si="170"/>
        <v>0.3</v>
      </c>
      <c r="L1524">
        <f t="shared" si="171"/>
        <v>0.44999999999999996</v>
      </c>
      <c r="M1524" s="150"/>
      <c r="U1524" s="239"/>
    </row>
    <row r="1525" spans="1:21">
      <c r="A1525" s="239" t="s">
        <v>3987</v>
      </c>
      <c r="B1525" s="239">
        <f t="shared" si="172"/>
        <v>17</v>
      </c>
      <c r="C1525" s="239">
        <f t="shared" si="173"/>
        <v>5.75</v>
      </c>
      <c r="E1525" s="149" t="s">
        <v>2136</v>
      </c>
      <c r="F1525" s="150">
        <v>1.6</v>
      </c>
      <c r="G1525" s="150">
        <v>5.3379999999999997E-2</v>
      </c>
      <c r="H1525" s="150">
        <v>0.01</v>
      </c>
      <c r="I1525" s="151">
        <f t="shared" si="168"/>
        <v>0.6</v>
      </c>
      <c r="J1525">
        <f t="shared" si="169"/>
        <v>0.39999999999999997</v>
      </c>
      <c r="K1525">
        <f t="shared" si="170"/>
        <v>0.3</v>
      </c>
      <c r="L1525">
        <f t="shared" si="171"/>
        <v>0.44999999999999996</v>
      </c>
      <c r="M1525" s="150"/>
      <c r="U1525" s="239"/>
    </row>
    <row r="1526" spans="1:21">
      <c r="A1526" s="239" t="s">
        <v>3987</v>
      </c>
      <c r="B1526" s="239">
        <f t="shared" si="172"/>
        <v>17</v>
      </c>
      <c r="C1526" s="239">
        <f t="shared" si="173"/>
        <v>6</v>
      </c>
      <c r="E1526" s="149" t="s">
        <v>2137</v>
      </c>
      <c r="F1526" s="150">
        <v>1.63</v>
      </c>
      <c r="G1526" s="150">
        <v>5.3379999999999997E-2</v>
      </c>
      <c r="H1526" s="150">
        <v>0.01</v>
      </c>
      <c r="I1526" s="151">
        <f t="shared" si="168"/>
        <v>0.6</v>
      </c>
      <c r="J1526">
        <f t="shared" si="169"/>
        <v>0.39999999999999997</v>
      </c>
      <c r="K1526">
        <f t="shared" si="170"/>
        <v>0.3</v>
      </c>
      <c r="L1526">
        <f t="shared" si="171"/>
        <v>0.44999999999999996</v>
      </c>
      <c r="M1526" s="150"/>
      <c r="U1526" s="239"/>
    </row>
    <row r="1527" spans="1:21">
      <c r="A1527" s="239" t="s">
        <v>3987</v>
      </c>
      <c r="B1527" s="239">
        <f t="shared" si="172"/>
        <v>17.2</v>
      </c>
      <c r="C1527" s="239">
        <f t="shared" si="173"/>
        <v>2</v>
      </c>
      <c r="E1527" s="149" t="s">
        <v>2138</v>
      </c>
      <c r="F1527" s="150">
        <v>0.75</v>
      </c>
      <c r="G1527" s="150">
        <v>5.4008E-2</v>
      </c>
      <c r="H1527" s="150">
        <v>0.01</v>
      </c>
      <c r="I1527" s="151">
        <f t="shared" si="168"/>
        <v>0.6</v>
      </c>
      <c r="J1527">
        <f t="shared" si="169"/>
        <v>0.39999999999999997</v>
      </c>
      <c r="K1527">
        <f t="shared" si="170"/>
        <v>0.3</v>
      </c>
      <c r="L1527">
        <f t="shared" si="171"/>
        <v>0.44999999999999996</v>
      </c>
      <c r="M1527" s="150"/>
      <c r="U1527" s="239"/>
    </row>
    <row r="1528" spans="1:21">
      <c r="A1528" s="239" t="s">
        <v>3987</v>
      </c>
      <c r="B1528" s="239">
        <f t="shared" si="172"/>
        <v>17.2</v>
      </c>
      <c r="C1528" s="239">
        <f t="shared" si="173"/>
        <v>2</v>
      </c>
      <c r="E1528" s="149" t="s">
        <v>2138</v>
      </c>
      <c r="F1528" s="150">
        <v>0.75</v>
      </c>
      <c r="G1528" s="150">
        <v>5.4008E-2</v>
      </c>
      <c r="H1528" s="150">
        <v>0.01</v>
      </c>
      <c r="I1528" s="151">
        <f t="shared" si="168"/>
        <v>0.6</v>
      </c>
      <c r="J1528">
        <f t="shared" si="169"/>
        <v>0.39999999999999997</v>
      </c>
      <c r="K1528">
        <f t="shared" si="170"/>
        <v>0.3</v>
      </c>
      <c r="L1528">
        <f t="shared" si="171"/>
        <v>0.44999999999999996</v>
      </c>
      <c r="M1528" s="150"/>
      <c r="U1528" s="239"/>
    </row>
    <row r="1529" spans="1:21">
      <c r="A1529" s="239" t="s">
        <v>3987</v>
      </c>
      <c r="B1529" s="239">
        <f t="shared" si="172"/>
        <v>17.2</v>
      </c>
      <c r="C1529" s="239">
        <f t="shared" si="173"/>
        <v>2</v>
      </c>
      <c r="E1529" s="149" t="s">
        <v>2138</v>
      </c>
      <c r="F1529" s="150">
        <v>0.75</v>
      </c>
      <c r="G1529" s="150">
        <v>5.4008E-2</v>
      </c>
      <c r="H1529" s="150">
        <v>0.01</v>
      </c>
      <c r="I1529" s="151">
        <f t="shared" si="168"/>
        <v>0.6</v>
      </c>
      <c r="J1529">
        <f t="shared" si="169"/>
        <v>0.39999999999999997</v>
      </c>
      <c r="K1529">
        <f t="shared" si="170"/>
        <v>0.3</v>
      </c>
      <c r="L1529">
        <f t="shared" si="171"/>
        <v>0.44999999999999996</v>
      </c>
      <c r="M1529" s="150"/>
      <c r="U1529" s="239"/>
    </row>
    <row r="1530" spans="1:21">
      <c r="A1530" s="239" t="s">
        <v>3987</v>
      </c>
      <c r="B1530" s="239">
        <f t="shared" si="172"/>
        <v>17.2</v>
      </c>
      <c r="C1530" s="239">
        <f t="shared" si="173"/>
        <v>2.2999999999999998</v>
      </c>
      <c r="E1530" s="149" t="s">
        <v>2139</v>
      </c>
      <c r="F1530" s="150">
        <v>0.84499999999999997</v>
      </c>
      <c r="G1530" s="150">
        <v>5.4008E-2</v>
      </c>
      <c r="H1530" s="150">
        <v>0.01</v>
      </c>
      <c r="I1530" s="151">
        <f t="shared" si="168"/>
        <v>0.6</v>
      </c>
      <c r="J1530">
        <f t="shared" si="169"/>
        <v>0.39999999999999997</v>
      </c>
      <c r="K1530">
        <f t="shared" si="170"/>
        <v>0.3</v>
      </c>
      <c r="L1530">
        <f t="shared" si="171"/>
        <v>0.44999999999999996</v>
      </c>
      <c r="M1530" s="150"/>
      <c r="U1530" s="239"/>
    </row>
    <row r="1531" spans="1:21">
      <c r="A1531" s="239" t="s">
        <v>3987</v>
      </c>
      <c r="B1531" s="239">
        <f t="shared" si="172"/>
        <v>17.2</v>
      </c>
      <c r="C1531" s="239">
        <f t="shared" si="173"/>
        <v>2.6</v>
      </c>
      <c r="E1531" s="149" t="s">
        <v>2140</v>
      </c>
      <c r="F1531" s="150">
        <v>0.93600000000000005</v>
      </c>
      <c r="G1531" s="150">
        <v>5.4008E-2</v>
      </c>
      <c r="H1531" s="150">
        <v>0.01</v>
      </c>
      <c r="I1531" s="151">
        <f t="shared" si="168"/>
        <v>0.6</v>
      </c>
      <c r="J1531">
        <f t="shared" si="169"/>
        <v>0.39999999999999997</v>
      </c>
      <c r="K1531">
        <f t="shared" si="170"/>
        <v>0.3</v>
      </c>
      <c r="L1531">
        <f t="shared" si="171"/>
        <v>0.44999999999999996</v>
      </c>
      <c r="M1531" s="150"/>
      <c r="U1531" s="239"/>
    </row>
    <row r="1532" spans="1:21">
      <c r="A1532" s="239" t="s">
        <v>3987</v>
      </c>
      <c r="B1532" s="239">
        <f t="shared" si="172"/>
        <v>17.2</v>
      </c>
      <c r="C1532" s="239">
        <f t="shared" si="173"/>
        <v>2.9</v>
      </c>
      <c r="E1532" s="149" t="s">
        <v>2141</v>
      </c>
      <c r="F1532" s="150">
        <v>1.02</v>
      </c>
      <c r="G1532" s="150">
        <v>5.4008E-2</v>
      </c>
      <c r="H1532" s="150">
        <v>0.01</v>
      </c>
      <c r="I1532" s="151">
        <f t="shared" si="168"/>
        <v>0.6</v>
      </c>
      <c r="J1532">
        <f t="shared" si="169"/>
        <v>0.39999999999999997</v>
      </c>
      <c r="K1532">
        <f t="shared" si="170"/>
        <v>0.3</v>
      </c>
      <c r="L1532">
        <f t="shared" si="171"/>
        <v>0.44999999999999996</v>
      </c>
      <c r="M1532" s="150"/>
      <c r="U1532" s="239"/>
    </row>
    <row r="1533" spans="1:21">
      <c r="A1533" s="239" t="s">
        <v>3987</v>
      </c>
      <c r="B1533" s="239">
        <f t="shared" si="172"/>
        <v>17.2</v>
      </c>
      <c r="C1533" s="239">
        <f t="shared" si="173"/>
        <v>3.2</v>
      </c>
      <c r="E1533" s="149" t="s">
        <v>2142</v>
      </c>
      <c r="F1533" s="150">
        <v>1.1000000000000001</v>
      </c>
      <c r="G1533" s="150">
        <v>5.4008E-2</v>
      </c>
      <c r="H1533" s="150">
        <v>0.01</v>
      </c>
      <c r="I1533" s="151">
        <f t="shared" si="168"/>
        <v>0.6</v>
      </c>
      <c r="J1533">
        <f t="shared" si="169"/>
        <v>0.39999999999999997</v>
      </c>
      <c r="K1533">
        <f t="shared" si="170"/>
        <v>0.3</v>
      </c>
      <c r="L1533">
        <f t="shared" si="171"/>
        <v>0.44999999999999996</v>
      </c>
      <c r="M1533" s="150"/>
      <c r="U1533" s="239"/>
    </row>
    <row r="1534" spans="1:21">
      <c r="A1534" s="239" t="s">
        <v>3987</v>
      </c>
      <c r="B1534" s="239">
        <f t="shared" si="172"/>
        <v>18</v>
      </c>
      <c r="C1534" s="239">
        <f t="shared" si="173"/>
        <v>0.5</v>
      </c>
      <c r="E1534" s="149" t="s">
        <v>2162</v>
      </c>
      <c r="F1534" s="150">
        <v>0.22</v>
      </c>
      <c r="G1534" s="150">
        <v>5.6520000000000001E-2</v>
      </c>
      <c r="H1534" s="150">
        <v>0.01</v>
      </c>
      <c r="I1534" s="151">
        <f t="shared" si="168"/>
        <v>0.6</v>
      </c>
      <c r="J1534">
        <f t="shared" si="169"/>
        <v>0.39999999999999997</v>
      </c>
      <c r="K1534">
        <f t="shared" si="170"/>
        <v>0.3</v>
      </c>
      <c r="L1534">
        <f t="shared" si="171"/>
        <v>0.44999999999999996</v>
      </c>
      <c r="M1534" s="150"/>
      <c r="U1534" s="239"/>
    </row>
    <row r="1535" spans="1:21">
      <c r="A1535" s="239" t="s">
        <v>3987</v>
      </c>
      <c r="B1535" s="239">
        <f t="shared" si="172"/>
        <v>18</v>
      </c>
      <c r="C1535" s="239">
        <f t="shared" si="173"/>
        <v>0.75</v>
      </c>
      <c r="E1535" s="149" t="s">
        <v>2163</v>
      </c>
      <c r="F1535" s="150">
        <v>0.32</v>
      </c>
      <c r="G1535" s="150">
        <v>5.6520000000000001E-2</v>
      </c>
      <c r="H1535" s="150">
        <v>0.01</v>
      </c>
      <c r="I1535" s="151">
        <f t="shared" si="168"/>
        <v>0.6</v>
      </c>
      <c r="J1535">
        <f t="shared" si="169"/>
        <v>0.39999999999999997</v>
      </c>
      <c r="K1535">
        <f t="shared" si="170"/>
        <v>0.3</v>
      </c>
      <c r="L1535">
        <f t="shared" si="171"/>
        <v>0.44999999999999996</v>
      </c>
      <c r="M1535" s="150"/>
      <c r="U1535" s="239"/>
    </row>
    <row r="1536" spans="1:21">
      <c r="A1536" s="239" t="s">
        <v>3987</v>
      </c>
      <c r="B1536" s="239">
        <f t="shared" si="172"/>
        <v>18</v>
      </c>
      <c r="C1536" s="239">
        <f t="shared" si="173"/>
        <v>0.9</v>
      </c>
      <c r="E1536" s="149" t="s">
        <v>2164</v>
      </c>
      <c r="F1536" s="150">
        <v>0.38</v>
      </c>
      <c r="G1536" s="150">
        <v>5.6520000000000001E-2</v>
      </c>
      <c r="H1536" s="150">
        <v>0.01</v>
      </c>
      <c r="I1536" s="151">
        <f t="shared" si="168"/>
        <v>0.6</v>
      </c>
      <c r="J1536">
        <f t="shared" si="169"/>
        <v>0.39999999999999997</v>
      </c>
      <c r="K1536">
        <f t="shared" si="170"/>
        <v>0.3</v>
      </c>
      <c r="L1536">
        <f t="shared" si="171"/>
        <v>0.44999999999999996</v>
      </c>
      <c r="M1536" s="150"/>
      <c r="U1536" s="239"/>
    </row>
    <row r="1537" spans="1:21">
      <c r="A1537" s="239" t="s">
        <v>3987</v>
      </c>
      <c r="B1537" s="239">
        <f t="shared" si="172"/>
        <v>18</v>
      </c>
      <c r="C1537" s="239">
        <f t="shared" si="173"/>
        <v>1</v>
      </c>
      <c r="E1537" s="149" t="s">
        <v>2165</v>
      </c>
      <c r="F1537" s="150">
        <v>0.42</v>
      </c>
      <c r="G1537" s="150">
        <v>5.6520000000000001E-2</v>
      </c>
      <c r="H1537" s="150">
        <v>0.01</v>
      </c>
      <c r="I1537" s="151">
        <f t="shared" ref="I1537:I1600" si="174">H1537*60</f>
        <v>0.6</v>
      </c>
      <c r="J1537">
        <f t="shared" ref="J1537:J1600" si="175">40/60*I1537</f>
        <v>0.39999999999999997</v>
      </c>
      <c r="K1537">
        <f t="shared" ref="K1537:K1600" si="176">(30/60*I1537)</f>
        <v>0.3</v>
      </c>
      <c r="L1537">
        <f t="shared" ref="L1537:L1600" si="177">45/60*I1537</f>
        <v>0.44999999999999996</v>
      </c>
      <c r="M1537" s="150"/>
      <c r="U1537" s="239"/>
    </row>
    <row r="1538" spans="1:21">
      <c r="A1538" s="239" t="s">
        <v>3987</v>
      </c>
      <c r="B1538" s="239">
        <f t="shared" si="172"/>
        <v>18</v>
      </c>
      <c r="C1538" s="239">
        <f t="shared" si="173"/>
        <v>1</v>
      </c>
      <c r="E1538" s="149" t="s">
        <v>2165</v>
      </c>
      <c r="F1538" s="150">
        <v>0.41</v>
      </c>
      <c r="G1538" s="150">
        <v>5.6520000000000001E-2</v>
      </c>
      <c r="H1538" s="150">
        <v>0.01</v>
      </c>
      <c r="I1538" s="151">
        <f t="shared" si="174"/>
        <v>0.6</v>
      </c>
      <c r="J1538">
        <f t="shared" si="175"/>
        <v>0.39999999999999997</v>
      </c>
      <c r="K1538">
        <f t="shared" si="176"/>
        <v>0.3</v>
      </c>
      <c r="L1538">
        <f t="shared" si="177"/>
        <v>0.44999999999999996</v>
      </c>
      <c r="M1538" s="150"/>
      <c r="U1538" s="239"/>
    </row>
    <row r="1539" spans="1:21">
      <c r="A1539" s="239" t="s">
        <v>3987</v>
      </c>
      <c r="B1539" s="239">
        <f t="shared" si="172"/>
        <v>18</v>
      </c>
      <c r="C1539" s="239">
        <f t="shared" si="173"/>
        <v>1.2</v>
      </c>
      <c r="E1539" s="149" t="s">
        <v>2166</v>
      </c>
      <c r="F1539" s="150">
        <v>0.49</v>
      </c>
      <c r="G1539" s="150">
        <v>5.6520000000000001E-2</v>
      </c>
      <c r="H1539" s="150">
        <v>0.01</v>
      </c>
      <c r="I1539" s="151">
        <f t="shared" si="174"/>
        <v>0.6</v>
      </c>
      <c r="J1539">
        <f t="shared" si="175"/>
        <v>0.39999999999999997</v>
      </c>
      <c r="K1539">
        <f t="shared" si="176"/>
        <v>0.3</v>
      </c>
      <c r="L1539">
        <f t="shared" si="177"/>
        <v>0.44999999999999996</v>
      </c>
      <c r="M1539" s="150"/>
      <c r="U1539" s="239"/>
    </row>
    <row r="1540" spans="1:21">
      <c r="A1540" s="239" t="s">
        <v>3987</v>
      </c>
      <c r="B1540" s="239">
        <f t="shared" si="172"/>
        <v>18</v>
      </c>
      <c r="C1540" s="239">
        <f t="shared" si="173"/>
        <v>1.25</v>
      </c>
      <c r="E1540" s="149" t="s">
        <v>2167</v>
      </c>
      <c r="F1540" s="150">
        <v>0.52</v>
      </c>
      <c r="G1540" s="150">
        <v>5.6520000000000001E-2</v>
      </c>
      <c r="H1540" s="150">
        <v>0.01</v>
      </c>
      <c r="I1540" s="151">
        <f t="shared" si="174"/>
        <v>0.6</v>
      </c>
      <c r="J1540">
        <f t="shared" si="175"/>
        <v>0.39999999999999997</v>
      </c>
      <c r="K1540">
        <f t="shared" si="176"/>
        <v>0.3</v>
      </c>
      <c r="L1540">
        <f t="shared" si="177"/>
        <v>0.44999999999999996</v>
      </c>
      <c r="M1540" s="150"/>
      <c r="U1540" s="239"/>
    </row>
    <row r="1541" spans="1:21">
      <c r="A1541" s="239" t="s">
        <v>3987</v>
      </c>
      <c r="B1541" s="239">
        <f t="shared" si="172"/>
        <v>18</v>
      </c>
      <c r="C1541" s="239">
        <f t="shared" si="173"/>
        <v>1.5</v>
      </c>
      <c r="E1541" s="149" t="s">
        <v>2168</v>
      </c>
      <c r="F1541" s="150">
        <v>0.61</v>
      </c>
      <c r="G1541" s="150">
        <v>5.6520000000000001E-2</v>
      </c>
      <c r="H1541" s="150">
        <v>0.01</v>
      </c>
      <c r="I1541" s="151">
        <f t="shared" si="174"/>
        <v>0.6</v>
      </c>
      <c r="J1541">
        <f t="shared" si="175"/>
        <v>0.39999999999999997</v>
      </c>
      <c r="K1541">
        <f t="shared" si="176"/>
        <v>0.3</v>
      </c>
      <c r="L1541">
        <f t="shared" si="177"/>
        <v>0.44999999999999996</v>
      </c>
      <c r="M1541" s="150"/>
      <c r="U1541" s="239"/>
    </row>
    <row r="1542" spans="1:21">
      <c r="A1542" s="239" t="s">
        <v>3987</v>
      </c>
      <c r="B1542" s="239">
        <f t="shared" si="172"/>
        <v>18</v>
      </c>
      <c r="C1542" s="239">
        <f t="shared" si="173"/>
        <v>1.6</v>
      </c>
      <c r="E1542" s="149" t="s">
        <v>2169</v>
      </c>
      <c r="F1542" s="150">
        <v>0.65</v>
      </c>
      <c r="G1542" s="150">
        <v>5.6520000000000001E-2</v>
      </c>
      <c r="H1542" s="150">
        <v>0.01</v>
      </c>
      <c r="I1542" s="151">
        <f t="shared" si="174"/>
        <v>0.6</v>
      </c>
      <c r="J1542">
        <f t="shared" si="175"/>
        <v>0.39999999999999997</v>
      </c>
      <c r="K1542">
        <f t="shared" si="176"/>
        <v>0.3</v>
      </c>
      <c r="L1542">
        <f t="shared" si="177"/>
        <v>0.44999999999999996</v>
      </c>
      <c r="M1542" s="150"/>
      <c r="U1542" s="239"/>
    </row>
    <row r="1543" spans="1:21">
      <c r="A1543" s="239" t="s">
        <v>3987</v>
      </c>
      <c r="B1543" s="239">
        <f t="shared" si="172"/>
        <v>18</v>
      </c>
      <c r="C1543" s="239">
        <f t="shared" si="173"/>
        <v>1.75</v>
      </c>
      <c r="E1543" s="149" t="s">
        <v>2170</v>
      </c>
      <c r="F1543" s="150">
        <v>0.7</v>
      </c>
      <c r="G1543" s="150">
        <v>5.6520000000000001E-2</v>
      </c>
      <c r="H1543" s="150">
        <v>0.01</v>
      </c>
      <c r="I1543" s="151">
        <f t="shared" si="174"/>
        <v>0.6</v>
      </c>
      <c r="J1543">
        <f t="shared" si="175"/>
        <v>0.39999999999999997</v>
      </c>
      <c r="K1543">
        <f t="shared" si="176"/>
        <v>0.3</v>
      </c>
      <c r="L1543">
        <f t="shared" si="177"/>
        <v>0.44999999999999996</v>
      </c>
      <c r="M1543" s="150"/>
      <c r="U1543" s="239"/>
    </row>
    <row r="1544" spans="1:21">
      <c r="A1544" s="239" t="s">
        <v>3987</v>
      </c>
      <c r="B1544" s="239">
        <f t="shared" si="172"/>
        <v>18</v>
      </c>
      <c r="C1544" s="239">
        <f t="shared" si="173"/>
        <v>2</v>
      </c>
      <c r="E1544" s="149" t="s">
        <v>2171</v>
      </c>
      <c r="F1544" s="150">
        <v>0.79</v>
      </c>
      <c r="G1544" s="150">
        <v>5.6520000000000001E-2</v>
      </c>
      <c r="H1544" s="150">
        <v>0.01</v>
      </c>
      <c r="I1544" s="151">
        <f t="shared" si="174"/>
        <v>0.6</v>
      </c>
      <c r="J1544">
        <f t="shared" si="175"/>
        <v>0.39999999999999997</v>
      </c>
      <c r="K1544">
        <f t="shared" si="176"/>
        <v>0.3</v>
      </c>
      <c r="L1544">
        <f t="shared" si="177"/>
        <v>0.44999999999999996</v>
      </c>
      <c r="M1544" s="150"/>
      <c r="U1544" s="239"/>
    </row>
    <row r="1545" spans="1:21">
      <c r="A1545" s="239" t="s">
        <v>3987</v>
      </c>
      <c r="B1545" s="239">
        <f t="shared" si="172"/>
        <v>18</v>
      </c>
      <c r="C1545" s="239">
        <f t="shared" si="173"/>
        <v>2.2000000000000002</v>
      </c>
      <c r="E1545" s="149" t="s">
        <v>2172</v>
      </c>
      <c r="F1545" s="150">
        <v>0.86</v>
      </c>
      <c r="G1545" s="150">
        <v>5.6520000000000001E-2</v>
      </c>
      <c r="H1545" s="150">
        <v>0.01</v>
      </c>
      <c r="I1545" s="151">
        <f t="shared" si="174"/>
        <v>0.6</v>
      </c>
      <c r="J1545">
        <f t="shared" si="175"/>
        <v>0.39999999999999997</v>
      </c>
      <c r="K1545">
        <f t="shared" si="176"/>
        <v>0.3</v>
      </c>
      <c r="L1545">
        <f t="shared" si="177"/>
        <v>0.44999999999999996</v>
      </c>
      <c r="M1545" s="150"/>
      <c r="U1545" s="239"/>
    </row>
    <row r="1546" spans="1:21">
      <c r="A1546" s="239" t="s">
        <v>3987</v>
      </c>
      <c r="B1546" s="239">
        <f t="shared" si="172"/>
        <v>18</v>
      </c>
      <c r="C1546" s="239">
        <f t="shared" si="173"/>
        <v>2.5</v>
      </c>
      <c r="E1546" s="149" t="s">
        <v>2173</v>
      </c>
      <c r="F1546" s="150">
        <v>0.96</v>
      </c>
      <c r="G1546" s="150">
        <v>5.6520000000000001E-2</v>
      </c>
      <c r="H1546" s="150">
        <v>0.01</v>
      </c>
      <c r="I1546" s="151">
        <f t="shared" si="174"/>
        <v>0.6</v>
      </c>
      <c r="J1546">
        <f t="shared" si="175"/>
        <v>0.39999999999999997</v>
      </c>
      <c r="K1546">
        <f t="shared" si="176"/>
        <v>0.3</v>
      </c>
      <c r="L1546">
        <f t="shared" si="177"/>
        <v>0.44999999999999996</v>
      </c>
      <c r="M1546" s="150"/>
      <c r="U1546" s="239"/>
    </row>
    <row r="1547" spans="1:21">
      <c r="A1547" s="239" t="s">
        <v>3987</v>
      </c>
      <c r="B1547" s="239">
        <f t="shared" si="172"/>
        <v>18</v>
      </c>
      <c r="C1547" s="239">
        <f t="shared" si="173"/>
        <v>2.8</v>
      </c>
      <c r="E1547" s="149" t="s">
        <v>2174</v>
      </c>
      <c r="F1547" s="150">
        <v>1.05</v>
      </c>
      <c r="G1547" s="150">
        <v>5.6520000000000001E-2</v>
      </c>
      <c r="H1547" s="150">
        <v>0.01</v>
      </c>
      <c r="I1547" s="151">
        <f t="shared" si="174"/>
        <v>0.6</v>
      </c>
      <c r="J1547">
        <f t="shared" si="175"/>
        <v>0.39999999999999997</v>
      </c>
      <c r="K1547">
        <f t="shared" si="176"/>
        <v>0.3</v>
      </c>
      <c r="L1547">
        <f t="shared" si="177"/>
        <v>0.44999999999999996</v>
      </c>
      <c r="M1547" s="150"/>
      <c r="U1547" s="239"/>
    </row>
    <row r="1548" spans="1:21">
      <c r="A1548" s="239" t="s">
        <v>3987</v>
      </c>
      <c r="B1548" s="239">
        <f t="shared" si="172"/>
        <v>18</v>
      </c>
      <c r="C1548" s="239">
        <f t="shared" si="173"/>
        <v>3</v>
      </c>
      <c r="E1548" s="149" t="s">
        <v>2175</v>
      </c>
      <c r="F1548" s="150">
        <v>1.1100000000000001</v>
      </c>
      <c r="G1548" s="150">
        <v>5.6520000000000001E-2</v>
      </c>
      <c r="H1548" s="150">
        <v>0.01</v>
      </c>
      <c r="I1548" s="151">
        <f t="shared" si="174"/>
        <v>0.6</v>
      </c>
      <c r="J1548">
        <f t="shared" si="175"/>
        <v>0.39999999999999997</v>
      </c>
      <c r="K1548">
        <f t="shared" si="176"/>
        <v>0.3</v>
      </c>
      <c r="L1548">
        <f t="shared" si="177"/>
        <v>0.44999999999999996</v>
      </c>
      <c r="M1548" s="150"/>
      <c r="U1548" s="239"/>
    </row>
    <row r="1549" spans="1:21">
      <c r="A1549" s="239" t="s">
        <v>3987</v>
      </c>
      <c r="B1549" s="239">
        <f t="shared" si="172"/>
        <v>18</v>
      </c>
      <c r="C1549" s="239">
        <f t="shared" si="173"/>
        <v>3.5</v>
      </c>
      <c r="E1549" s="149" t="s">
        <v>2176</v>
      </c>
      <c r="F1549" s="150">
        <v>1.25</v>
      </c>
      <c r="G1549" s="150">
        <v>5.6520000000000001E-2</v>
      </c>
      <c r="H1549" s="150">
        <v>0.01</v>
      </c>
      <c r="I1549" s="151">
        <f t="shared" si="174"/>
        <v>0.6</v>
      </c>
      <c r="J1549">
        <f t="shared" si="175"/>
        <v>0.39999999999999997</v>
      </c>
      <c r="K1549">
        <f t="shared" si="176"/>
        <v>0.3</v>
      </c>
      <c r="L1549">
        <f t="shared" si="177"/>
        <v>0.44999999999999996</v>
      </c>
      <c r="M1549" s="150"/>
      <c r="U1549" s="239"/>
    </row>
    <row r="1550" spans="1:21">
      <c r="A1550" s="239" t="s">
        <v>3987</v>
      </c>
      <c r="B1550" s="239">
        <f t="shared" si="172"/>
        <v>18</v>
      </c>
      <c r="C1550" s="239">
        <f t="shared" si="173"/>
        <v>3.75</v>
      </c>
      <c r="E1550" s="149" t="s">
        <v>2177</v>
      </c>
      <c r="F1550" s="150">
        <v>1.32</v>
      </c>
      <c r="G1550" s="150">
        <v>5.6520000000000001E-2</v>
      </c>
      <c r="H1550" s="150">
        <v>0.01</v>
      </c>
      <c r="I1550" s="151">
        <f t="shared" si="174"/>
        <v>0.6</v>
      </c>
      <c r="J1550">
        <f t="shared" si="175"/>
        <v>0.39999999999999997</v>
      </c>
      <c r="K1550">
        <f t="shared" si="176"/>
        <v>0.3</v>
      </c>
      <c r="L1550">
        <f t="shared" si="177"/>
        <v>0.44999999999999996</v>
      </c>
      <c r="M1550" s="150"/>
      <c r="U1550" s="239"/>
    </row>
    <row r="1551" spans="1:21">
      <c r="A1551" s="239" t="s">
        <v>3987</v>
      </c>
      <c r="B1551" s="239">
        <f t="shared" si="172"/>
        <v>18</v>
      </c>
      <c r="C1551" s="239">
        <f t="shared" si="173"/>
        <v>4</v>
      </c>
      <c r="E1551" s="149" t="s">
        <v>2178</v>
      </c>
      <c r="F1551" s="150">
        <v>1.38</v>
      </c>
      <c r="G1551" s="150">
        <v>5.6520000000000001E-2</v>
      </c>
      <c r="H1551" s="150">
        <v>0.01</v>
      </c>
      <c r="I1551" s="151">
        <f t="shared" si="174"/>
        <v>0.6</v>
      </c>
      <c r="J1551">
        <f t="shared" si="175"/>
        <v>0.39999999999999997</v>
      </c>
      <c r="K1551">
        <f t="shared" si="176"/>
        <v>0.3</v>
      </c>
      <c r="L1551">
        <f t="shared" si="177"/>
        <v>0.44999999999999996</v>
      </c>
      <c r="M1551" s="150"/>
      <c r="U1551" s="239"/>
    </row>
    <row r="1552" spans="1:21">
      <c r="A1552" s="239" t="s">
        <v>3987</v>
      </c>
      <c r="B1552" s="239">
        <f t="shared" si="172"/>
        <v>18</v>
      </c>
      <c r="C1552" s="239">
        <f t="shared" si="173"/>
        <v>4.5</v>
      </c>
      <c r="E1552" s="149" t="s">
        <v>2179</v>
      </c>
      <c r="F1552" s="150">
        <v>1.5</v>
      </c>
      <c r="G1552" s="150">
        <v>5.6520000000000001E-2</v>
      </c>
      <c r="H1552" s="150">
        <v>0.01</v>
      </c>
      <c r="I1552" s="151">
        <f t="shared" si="174"/>
        <v>0.6</v>
      </c>
      <c r="J1552">
        <f t="shared" si="175"/>
        <v>0.39999999999999997</v>
      </c>
      <c r="K1552">
        <f t="shared" si="176"/>
        <v>0.3</v>
      </c>
      <c r="L1552">
        <f t="shared" si="177"/>
        <v>0.44999999999999996</v>
      </c>
      <c r="M1552" s="150"/>
      <c r="U1552" s="239"/>
    </row>
    <row r="1553" spans="1:21">
      <c r="A1553" s="239" t="s">
        <v>3987</v>
      </c>
      <c r="B1553" s="239">
        <f t="shared" si="172"/>
        <v>18</v>
      </c>
      <c r="C1553" s="239">
        <f t="shared" si="173"/>
        <v>5</v>
      </c>
      <c r="E1553" s="149" t="s">
        <v>2180</v>
      </c>
      <c r="F1553" s="150">
        <v>1.6</v>
      </c>
      <c r="G1553" s="150">
        <v>5.6520000000000001E-2</v>
      </c>
      <c r="H1553" s="150">
        <v>0.01</v>
      </c>
      <c r="I1553" s="151">
        <f t="shared" si="174"/>
        <v>0.6</v>
      </c>
      <c r="J1553">
        <f t="shared" si="175"/>
        <v>0.39999999999999997</v>
      </c>
      <c r="K1553">
        <f t="shared" si="176"/>
        <v>0.3</v>
      </c>
      <c r="L1553">
        <f t="shared" si="177"/>
        <v>0.44999999999999996</v>
      </c>
      <c r="M1553" s="150"/>
      <c r="U1553" s="239"/>
    </row>
    <row r="1554" spans="1:21">
      <c r="A1554" s="239" t="s">
        <v>3987</v>
      </c>
      <c r="B1554" s="239">
        <f t="shared" si="172"/>
        <v>18</v>
      </c>
      <c r="C1554" s="239">
        <f t="shared" si="173"/>
        <v>5.3</v>
      </c>
      <c r="E1554" s="149" t="s">
        <v>2181</v>
      </c>
      <c r="F1554" s="150">
        <v>1.66</v>
      </c>
      <c r="G1554" s="150">
        <v>5.6520000000000001E-2</v>
      </c>
      <c r="H1554" s="150">
        <v>0.01</v>
      </c>
      <c r="I1554" s="151">
        <f t="shared" si="174"/>
        <v>0.6</v>
      </c>
      <c r="J1554">
        <f t="shared" si="175"/>
        <v>0.39999999999999997</v>
      </c>
      <c r="K1554">
        <f t="shared" si="176"/>
        <v>0.3</v>
      </c>
      <c r="L1554">
        <f t="shared" si="177"/>
        <v>0.44999999999999996</v>
      </c>
      <c r="M1554" s="150"/>
      <c r="U1554" s="239"/>
    </row>
    <row r="1555" spans="1:21">
      <c r="A1555" s="239" t="s">
        <v>3987</v>
      </c>
      <c r="B1555" s="239">
        <f t="shared" si="172"/>
        <v>18</v>
      </c>
      <c r="C1555" s="239">
        <f t="shared" si="173"/>
        <v>5.5</v>
      </c>
      <c r="E1555" s="149" t="s">
        <v>2182</v>
      </c>
      <c r="F1555" s="150">
        <v>1.7</v>
      </c>
      <c r="G1555" s="150">
        <v>5.6520000000000001E-2</v>
      </c>
      <c r="H1555" s="150">
        <v>0.01</v>
      </c>
      <c r="I1555" s="151">
        <f t="shared" si="174"/>
        <v>0.6</v>
      </c>
      <c r="J1555">
        <f t="shared" si="175"/>
        <v>0.39999999999999997</v>
      </c>
      <c r="K1555">
        <f t="shared" si="176"/>
        <v>0.3</v>
      </c>
      <c r="L1555">
        <f t="shared" si="177"/>
        <v>0.44999999999999996</v>
      </c>
      <c r="M1555" s="150"/>
      <c r="U1555" s="239"/>
    </row>
    <row r="1556" spans="1:21">
      <c r="A1556" s="239" t="s">
        <v>3987</v>
      </c>
      <c r="B1556" s="239">
        <f t="shared" si="172"/>
        <v>18</v>
      </c>
      <c r="C1556" s="239">
        <f t="shared" si="173"/>
        <v>6</v>
      </c>
      <c r="E1556" s="149" t="s">
        <v>2183</v>
      </c>
      <c r="F1556" s="150">
        <v>1.78</v>
      </c>
      <c r="G1556" s="150">
        <v>5.6520000000000001E-2</v>
      </c>
      <c r="H1556" s="150">
        <v>0.01</v>
      </c>
      <c r="I1556" s="151">
        <f t="shared" si="174"/>
        <v>0.6</v>
      </c>
      <c r="J1556">
        <f t="shared" si="175"/>
        <v>0.39999999999999997</v>
      </c>
      <c r="K1556">
        <f t="shared" si="176"/>
        <v>0.3</v>
      </c>
      <c r="L1556">
        <f t="shared" si="177"/>
        <v>0.44999999999999996</v>
      </c>
      <c r="M1556" s="150"/>
      <c r="U1556" s="239"/>
    </row>
    <row r="1557" spans="1:21">
      <c r="A1557" s="239" t="s">
        <v>3987</v>
      </c>
      <c r="B1557" s="239">
        <f t="shared" si="172"/>
        <v>19</v>
      </c>
      <c r="C1557" s="239">
        <f t="shared" si="173"/>
        <v>0.5</v>
      </c>
      <c r="E1557" s="149" t="s">
        <v>2199</v>
      </c>
      <c r="F1557" s="150">
        <v>0.23</v>
      </c>
      <c r="G1557" s="150">
        <v>5.9659999999999998E-2</v>
      </c>
      <c r="H1557" s="150">
        <v>0.01</v>
      </c>
      <c r="I1557" s="151">
        <f t="shared" si="174"/>
        <v>0.6</v>
      </c>
      <c r="J1557">
        <f t="shared" si="175"/>
        <v>0.39999999999999997</v>
      </c>
      <c r="K1557">
        <f t="shared" si="176"/>
        <v>0.3</v>
      </c>
      <c r="L1557">
        <f t="shared" si="177"/>
        <v>0.44999999999999996</v>
      </c>
      <c r="M1557" s="150"/>
      <c r="U1557" s="239"/>
    </row>
    <row r="1558" spans="1:21">
      <c r="A1558" s="239" t="s">
        <v>3987</v>
      </c>
      <c r="B1558" s="239">
        <f t="shared" si="172"/>
        <v>19</v>
      </c>
      <c r="C1558" s="239">
        <f t="shared" si="173"/>
        <v>0.75</v>
      </c>
      <c r="E1558" s="149" t="s">
        <v>2200</v>
      </c>
      <c r="F1558" s="150">
        <v>0.34</v>
      </c>
      <c r="G1558" s="150">
        <v>5.9659999999999998E-2</v>
      </c>
      <c r="H1558" s="150">
        <v>0.01</v>
      </c>
      <c r="I1558" s="151">
        <f t="shared" si="174"/>
        <v>0.6</v>
      </c>
      <c r="J1558">
        <f t="shared" si="175"/>
        <v>0.39999999999999997</v>
      </c>
      <c r="K1558">
        <f t="shared" si="176"/>
        <v>0.3</v>
      </c>
      <c r="L1558">
        <f t="shared" si="177"/>
        <v>0.44999999999999996</v>
      </c>
      <c r="M1558" s="150"/>
      <c r="U1558" s="239"/>
    </row>
    <row r="1559" spans="1:21">
      <c r="A1559" s="239" t="s">
        <v>3987</v>
      </c>
      <c r="B1559" s="239">
        <f t="shared" si="172"/>
        <v>19</v>
      </c>
      <c r="C1559" s="239">
        <f t="shared" si="173"/>
        <v>0.9</v>
      </c>
      <c r="E1559" s="149" t="s">
        <v>2201</v>
      </c>
      <c r="F1559" s="150">
        <v>0.4</v>
      </c>
      <c r="G1559" s="150">
        <v>5.9659999999999998E-2</v>
      </c>
      <c r="H1559" s="150">
        <v>0.01</v>
      </c>
      <c r="I1559" s="151">
        <f t="shared" si="174"/>
        <v>0.6</v>
      </c>
      <c r="J1559">
        <f t="shared" si="175"/>
        <v>0.39999999999999997</v>
      </c>
      <c r="K1559">
        <f t="shared" si="176"/>
        <v>0.3</v>
      </c>
      <c r="L1559">
        <f t="shared" si="177"/>
        <v>0.44999999999999996</v>
      </c>
      <c r="M1559" s="150"/>
      <c r="U1559" s="239"/>
    </row>
    <row r="1560" spans="1:21">
      <c r="A1560" s="239" t="s">
        <v>3987</v>
      </c>
      <c r="B1560" s="239">
        <f t="shared" si="172"/>
        <v>19</v>
      </c>
      <c r="C1560" s="239">
        <f t="shared" si="173"/>
        <v>1</v>
      </c>
      <c r="E1560" s="149" t="s">
        <v>2202</v>
      </c>
      <c r="F1560" s="150">
        <v>0.44</v>
      </c>
      <c r="G1560" s="150">
        <v>5.9659999999999998E-2</v>
      </c>
      <c r="H1560" s="150">
        <v>0.01</v>
      </c>
      <c r="I1560" s="151">
        <f t="shared" si="174"/>
        <v>0.6</v>
      </c>
      <c r="J1560">
        <f t="shared" si="175"/>
        <v>0.39999999999999997</v>
      </c>
      <c r="K1560">
        <f t="shared" si="176"/>
        <v>0.3</v>
      </c>
      <c r="L1560">
        <f t="shared" si="177"/>
        <v>0.44999999999999996</v>
      </c>
      <c r="M1560" s="150"/>
      <c r="U1560" s="239"/>
    </row>
    <row r="1561" spans="1:21">
      <c r="A1561" s="239" t="s">
        <v>3987</v>
      </c>
      <c r="B1561" s="239">
        <f t="shared" si="172"/>
        <v>19</v>
      </c>
      <c r="C1561" s="239">
        <f t="shared" si="173"/>
        <v>1.25</v>
      </c>
      <c r="E1561" s="149" t="s">
        <v>2203</v>
      </c>
      <c r="F1561" s="150">
        <v>0.55000000000000004</v>
      </c>
      <c r="G1561" s="150">
        <v>5.9659999999999998E-2</v>
      </c>
      <c r="H1561" s="150">
        <v>0.01</v>
      </c>
      <c r="I1561" s="151">
        <f t="shared" si="174"/>
        <v>0.6</v>
      </c>
      <c r="J1561">
        <f t="shared" si="175"/>
        <v>0.39999999999999997</v>
      </c>
      <c r="K1561">
        <f t="shared" si="176"/>
        <v>0.3</v>
      </c>
      <c r="L1561">
        <f t="shared" si="177"/>
        <v>0.44999999999999996</v>
      </c>
      <c r="M1561" s="150"/>
      <c r="U1561" s="239"/>
    </row>
    <row r="1562" spans="1:21">
      <c r="A1562" s="239" t="s">
        <v>3987</v>
      </c>
      <c r="B1562" s="239">
        <f t="shared" si="172"/>
        <v>19</v>
      </c>
      <c r="C1562" s="239">
        <f t="shared" si="173"/>
        <v>1.5</v>
      </c>
      <c r="E1562" s="149" t="s">
        <v>2204</v>
      </c>
      <c r="F1562" s="150">
        <v>0.65</v>
      </c>
      <c r="G1562" s="150">
        <v>5.9659999999999998E-2</v>
      </c>
      <c r="H1562" s="150">
        <v>0.01</v>
      </c>
      <c r="I1562" s="151">
        <f t="shared" si="174"/>
        <v>0.6</v>
      </c>
      <c r="J1562">
        <f t="shared" si="175"/>
        <v>0.39999999999999997</v>
      </c>
      <c r="K1562">
        <f t="shared" si="176"/>
        <v>0.3</v>
      </c>
      <c r="L1562">
        <f t="shared" si="177"/>
        <v>0.44999999999999996</v>
      </c>
      <c r="M1562" s="150"/>
      <c r="U1562" s="239"/>
    </row>
    <row r="1563" spans="1:21">
      <c r="A1563" s="239" t="s">
        <v>3987</v>
      </c>
      <c r="B1563" s="239">
        <f t="shared" si="172"/>
        <v>19</v>
      </c>
      <c r="C1563" s="239">
        <f t="shared" si="173"/>
        <v>1.75</v>
      </c>
      <c r="E1563" s="149" t="s">
        <v>2205</v>
      </c>
      <c r="F1563" s="150">
        <v>0.75</v>
      </c>
      <c r="G1563" s="150">
        <v>5.9659999999999998E-2</v>
      </c>
      <c r="H1563" s="150">
        <v>0.01</v>
      </c>
      <c r="I1563" s="151">
        <f t="shared" si="174"/>
        <v>0.6</v>
      </c>
      <c r="J1563">
        <f t="shared" si="175"/>
        <v>0.39999999999999997</v>
      </c>
      <c r="K1563">
        <f t="shared" si="176"/>
        <v>0.3</v>
      </c>
      <c r="L1563">
        <f t="shared" si="177"/>
        <v>0.44999999999999996</v>
      </c>
      <c r="M1563" s="150"/>
      <c r="U1563" s="239"/>
    </row>
    <row r="1564" spans="1:21">
      <c r="A1564" s="239" t="s">
        <v>3987</v>
      </c>
      <c r="B1564" s="239">
        <f t="shared" si="172"/>
        <v>19</v>
      </c>
      <c r="C1564" s="239">
        <f t="shared" si="173"/>
        <v>2</v>
      </c>
      <c r="E1564" s="149" t="s">
        <v>2206</v>
      </c>
      <c r="F1564" s="150">
        <v>0.84</v>
      </c>
      <c r="G1564" s="150">
        <v>5.9659999999999998E-2</v>
      </c>
      <c r="H1564" s="150">
        <v>0.01</v>
      </c>
      <c r="I1564" s="151">
        <f t="shared" si="174"/>
        <v>0.6</v>
      </c>
      <c r="J1564">
        <f t="shared" si="175"/>
        <v>0.39999999999999997</v>
      </c>
      <c r="K1564">
        <f t="shared" si="176"/>
        <v>0.3</v>
      </c>
      <c r="L1564">
        <f t="shared" si="177"/>
        <v>0.44999999999999996</v>
      </c>
      <c r="M1564" s="150"/>
      <c r="U1564" s="239"/>
    </row>
    <row r="1565" spans="1:21">
      <c r="A1565" s="239" t="s">
        <v>3987</v>
      </c>
      <c r="B1565" s="239">
        <f t="shared" si="172"/>
        <v>19</v>
      </c>
      <c r="C1565" s="239">
        <f t="shared" si="173"/>
        <v>2.5</v>
      </c>
      <c r="E1565" s="149" t="s">
        <v>2207</v>
      </c>
      <c r="F1565" s="150">
        <v>1.02</v>
      </c>
      <c r="G1565" s="150">
        <v>5.9659999999999998E-2</v>
      </c>
      <c r="H1565" s="150">
        <v>0.01</v>
      </c>
      <c r="I1565" s="151">
        <f t="shared" si="174"/>
        <v>0.6</v>
      </c>
      <c r="J1565">
        <f t="shared" si="175"/>
        <v>0.39999999999999997</v>
      </c>
      <c r="K1565">
        <f t="shared" si="176"/>
        <v>0.3</v>
      </c>
      <c r="L1565">
        <f t="shared" si="177"/>
        <v>0.44999999999999996</v>
      </c>
      <c r="M1565" s="150"/>
      <c r="U1565" s="239"/>
    </row>
    <row r="1566" spans="1:21">
      <c r="A1566" s="239" t="s">
        <v>3987</v>
      </c>
      <c r="B1566" s="239">
        <f t="shared" si="172"/>
        <v>19</v>
      </c>
      <c r="C1566" s="239">
        <f t="shared" si="173"/>
        <v>2.8</v>
      </c>
      <c r="E1566" s="149" t="s">
        <v>2208</v>
      </c>
      <c r="F1566" s="150">
        <v>1.1200000000000001</v>
      </c>
      <c r="G1566" s="150">
        <v>5.9659999999999998E-2</v>
      </c>
      <c r="H1566" s="150">
        <v>0.01</v>
      </c>
      <c r="I1566" s="151">
        <f t="shared" si="174"/>
        <v>0.6</v>
      </c>
      <c r="J1566">
        <f t="shared" si="175"/>
        <v>0.39999999999999997</v>
      </c>
      <c r="K1566">
        <f t="shared" si="176"/>
        <v>0.3</v>
      </c>
      <c r="L1566">
        <f t="shared" si="177"/>
        <v>0.44999999999999996</v>
      </c>
      <c r="M1566" s="150"/>
      <c r="U1566" s="239"/>
    </row>
    <row r="1567" spans="1:21">
      <c r="A1567" s="239" t="s">
        <v>3987</v>
      </c>
      <c r="B1567" s="239">
        <f t="shared" si="172"/>
        <v>19</v>
      </c>
      <c r="C1567" s="239">
        <f t="shared" si="173"/>
        <v>3</v>
      </c>
      <c r="E1567" s="149" t="s">
        <v>2209</v>
      </c>
      <c r="F1567" s="150">
        <v>1.18</v>
      </c>
      <c r="G1567" s="150">
        <v>5.9659999999999998E-2</v>
      </c>
      <c r="H1567" s="150">
        <v>0.01</v>
      </c>
      <c r="I1567" s="151">
        <f t="shared" si="174"/>
        <v>0.6</v>
      </c>
      <c r="J1567">
        <f t="shared" si="175"/>
        <v>0.39999999999999997</v>
      </c>
      <c r="K1567">
        <f t="shared" si="176"/>
        <v>0.3</v>
      </c>
      <c r="L1567">
        <f t="shared" si="177"/>
        <v>0.44999999999999996</v>
      </c>
      <c r="M1567" s="150"/>
      <c r="U1567" s="239"/>
    </row>
    <row r="1568" spans="1:21">
      <c r="A1568" s="239" t="s">
        <v>3987</v>
      </c>
      <c r="B1568" s="239">
        <f t="shared" si="172"/>
        <v>19</v>
      </c>
      <c r="C1568" s="239">
        <f t="shared" si="173"/>
        <v>3.5</v>
      </c>
      <c r="E1568" s="149" t="s">
        <v>2210</v>
      </c>
      <c r="F1568" s="150">
        <v>1.34</v>
      </c>
      <c r="G1568" s="150">
        <v>5.9659999999999998E-2</v>
      </c>
      <c r="H1568" s="150">
        <v>0.01</v>
      </c>
      <c r="I1568" s="151">
        <f t="shared" si="174"/>
        <v>0.6</v>
      </c>
      <c r="J1568">
        <f t="shared" si="175"/>
        <v>0.39999999999999997</v>
      </c>
      <c r="K1568">
        <f t="shared" si="176"/>
        <v>0.3</v>
      </c>
      <c r="L1568">
        <f t="shared" si="177"/>
        <v>0.44999999999999996</v>
      </c>
      <c r="M1568" s="150"/>
      <c r="U1568" s="239"/>
    </row>
    <row r="1569" spans="1:21">
      <c r="A1569" s="239" t="s">
        <v>3987</v>
      </c>
      <c r="B1569" s="239">
        <f t="shared" si="172"/>
        <v>19</v>
      </c>
      <c r="C1569" s="239">
        <f t="shared" si="173"/>
        <v>4</v>
      </c>
      <c r="E1569" s="149" t="s">
        <v>2211</v>
      </c>
      <c r="F1569" s="150">
        <v>1.48</v>
      </c>
      <c r="G1569" s="150">
        <v>5.9659999999999998E-2</v>
      </c>
      <c r="H1569" s="150">
        <v>0.01</v>
      </c>
      <c r="I1569" s="151">
        <f t="shared" si="174"/>
        <v>0.6</v>
      </c>
      <c r="J1569">
        <f t="shared" si="175"/>
        <v>0.39999999999999997</v>
      </c>
      <c r="K1569">
        <f t="shared" si="176"/>
        <v>0.3</v>
      </c>
      <c r="L1569">
        <f t="shared" si="177"/>
        <v>0.44999999999999996</v>
      </c>
      <c r="M1569" s="150"/>
      <c r="U1569" s="239"/>
    </row>
    <row r="1570" spans="1:21">
      <c r="A1570" s="239" t="s">
        <v>3987</v>
      </c>
      <c r="B1570" s="239">
        <f t="shared" si="172"/>
        <v>19</v>
      </c>
      <c r="C1570" s="239">
        <f t="shared" si="173"/>
        <v>4.25</v>
      </c>
      <c r="E1570" s="149" t="s">
        <v>2212</v>
      </c>
      <c r="F1570" s="150">
        <v>1.55</v>
      </c>
      <c r="G1570" s="150">
        <v>5.9659999999999998E-2</v>
      </c>
      <c r="H1570" s="150">
        <v>0.01</v>
      </c>
      <c r="I1570" s="151">
        <f t="shared" si="174"/>
        <v>0.6</v>
      </c>
      <c r="J1570">
        <f t="shared" si="175"/>
        <v>0.39999999999999997</v>
      </c>
      <c r="K1570">
        <f t="shared" si="176"/>
        <v>0.3</v>
      </c>
      <c r="L1570">
        <f t="shared" si="177"/>
        <v>0.44999999999999996</v>
      </c>
      <c r="M1570" s="150"/>
      <c r="U1570" s="239"/>
    </row>
    <row r="1571" spans="1:21">
      <c r="A1571" s="239" t="s">
        <v>3987</v>
      </c>
      <c r="B1571" s="239">
        <f t="shared" si="172"/>
        <v>19</v>
      </c>
      <c r="C1571" s="239">
        <f t="shared" si="173"/>
        <v>4.5</v>
      </c>
      <c r="E1571" s="149" t="s">
        <v>2213</v>
      </c>
      <c r="F1571" s="150">
        <v>1.61</v>
      </c>
      <c r="G1571" s="150">
        <v>5.9659999999999998E-2</v>
      </c>
      <c r="H1571" s="150">
        <v>0.01</v>
      </c>
      <c r="I1571" s="151">
        <f t="shared" si="174"/>
        <v>0.6</v>
      </c>
      <c r="J1571">
        <f t="shared" si="175"/>
        <v>0.39999999999999997</v>
      </c>
      <c r="K1571">
        <f t="shared" si="176"/>
        <v>0.3</v>
      </c>
      <c r="L1571">
        <f t="shared" si="177"/>
        <v>0.44999999999999996</v>
      </c>
      <c r="M1571" s="150"/>
      <c r="U1571" s="239"/>
    </row>
    <row r="1572" spans="1:21">
      <c r="A1572" s="239" t="s">
        <v>3987</v>
      </c>
      <c r="B1572" s="239">
        <f t="shared" si="172"/>
        <v>19</v>
      </c>
      <c r="C1572" s="239">
        <f t="shared" si="173"/>
        <v>5</v>
      </c>
      <c r="E1572" s="149" t="s">
        <v>2214</v>
      </c>
      <c r="F1572" s="150">
        <v>1.73</v>
      </c>
      <c r="G1572" s="150">
        <v>5.9659999999999998E-2</v>
      </c>
      <c r="H1572" s="150">
        <v>0.01</v>
      </c>
      <c r="I1572" s="151">
        <f t="shared" si="174"/>
        <v>0.6</v>
      </c>
      <c r="J1572">
        <f t="shared" si="175"/>
        <v>0.39999999999999997</v>
      </c>
      <c r="K1572">
        <f t="shared" si="176"/>
        <v>0.3</v>
      </c>
      <c r="L1572">
        <f t="shared" si="177"/>
        <v>0.44999999999999996</v>
      </c>
      <c r="M1572" s="150"/>
      <c r="U1572" s="239"/>
    </row>
    <row r="1573" spans="1:21">
      <c r="A1573" s="239" t="s">
        <v>3987</v>
      </c>
      <c r="B1573" s="239">
        <f t="shared" si="172"/>
        <v>19</v>
      </c>
      <c r="C1573" s="239">
        <f t="shared" si="173"/>
        <v>6</v>
      </c>
      <c r="E1573" s="149" t="s">
        <v>2215</v>
      </c>
      <c r="F1573" s="150">
        <v>1.92</v>
      </c>
      <c r="G1573" s="150">
        <v>5.9659999999999998E-2</v>
      </c>
      <c r="H1573" s="150">
        <v>0.01</v>
      </c>
      <c r="I1573" s="151">
        <f t="shared" si="174"/>
        <v>0.6</v>
      </c>
      <c r="J1573">
        <f t="shared" si="175"/>
        <v>0.39999999999999997</v>
      </c>
      <c r="K1573">
        <f t="shared" si="176"/>
        <v>0.3</v>
      </c>
      <c r="L1573">
        <f t="shared" si="177"/>
        <v>0.44999999999999996</v>
      </c>
      <c r="M1573" s="150"/>
      <c r="U1573" s="239"/>
    </row>
    <row r="1574" spans="1:21">
      <c r="A1574" s="239" t="s">
        <v>3987</v>
      </c>
      <c r="B1574" s="239">
        <f t="shared" ref="B1574:B1637" si="178">SPLITME($E1574,0,"*","tube Ø")</f>
        <v>19</v>
      </c>
      <c r="C1574" s="239">
        <f t="shared" ref="C1574:C1637" si="179">SPLITME($E1574,1,"*","tube Ø")</f>
        <v>7</v>
      </c>
      <c r="E1574" s="149" t="s">
        <v>2216</v>
      </c>
      <c r="F1574" s="150">
        <v>2.0699999999999998</v>
      </c>
      <c r="G1574" s="150">
        <v>5.9659999999999998E-2</v>
      </c>
      <c r="H1574" s="150">
        <v>0.01</v>
      </c>
      <c r="I1574" s="151">
        <f t="shared" si="174"/>
        <v>0.6</v>
      </c>
      <c r="J1574">
        <f t="shared" si="175"/>
        <v>0.39999999999999997</v>
      </c>
      <c r="K1574">
        <f t="shared" si="176"/>
        <v>0.3</v>
      </c>
      <c r="L1574">
        <f t="shared" si="177"/>
        <v>0.44999999999999996</v>
      </c>
      <c r="M1574" s="150"/>
      <c r="U1574" s="239"/>
    </row>
    <row r="1575" spans="1:21">
      <c r="A1575" s="239" t="s">
        <v>3987</v>
      </c>
      <c r="B1575" s="239">
        <f t="shared" si="178"/>
        <v>20</v>
      </c>
      <c r="C1575" s="239">
        <f t="shared" si="179"/>
        <v>0.5</v>
      </c>
      <c r="E1575" s="149" t="s">
        <v>2250</v>
      </c>
      <c r="F1575" s="150">
        <v>0.24</v>
      </c>
      <c r="G1575" s="150">
        <v>6.2799999999999995E-2</v>
      </c>
      <c r="H1575" s="150">
        <v>0.01</v>
      </c>
      <c r="I1575" s="151">
        <f t="shared" si="174"/>
        <v>0.6</v>
      </c>
      <c r="J1575">
        <f t="shared" si="175"/>
        <v>0.39999999999999997</v>
      </c>
      <c r="K1575">
        <f t="shared" si="176"/>
        <v>0.3</v>
      </c>
      <c r="L1575">
        <f t="shared" si="177"/>
        <v>0.44999999999999996</v>
      </c>
      <c r="M1575" s="150"/>
      <c r="U1575" s="239"/>
    </row>
    <row r="1576" spans="1:21">
      <c r="A1576" s="239" t="s">
        <v>3987</v>
      </c>
      <c r="B1576" s="239">
        <f t="shared" si="178"/>
        <v>20</v>
      </c>
      <c r="C1576" s="239">
        <f t="shared" si="179"/>
        <v>0.75</v>
      </c>
      <c r="E1576" s="149" t="s">
        <v>2251</v>
      </c>
      <c r="F1576" s="150">
        <v>0.36</v>
      </c>
      <c r="G1576" s="150">
        <v>6.2799999999999995E-2</v>
      </c>
      <c r="H1576" s="150">
        <v>0.01</v>
      </c>
      <c r="I1576" s="151">
        <f t="shared" si="174"/>
        <v>0.6</v>
      </c>
      <c r="J1576">
        <f t="shared" si="175"/>
        <v>0.39999999999999997</v>
      </c>
      <c r="K1576">
        <f t="shared" si="176"/>
        <v>0.3</v>
      </c>
      <c r="L1576">
        <f t="shared" si="177"/>
        <v>0.44999999999999996</v>
      </c>
      <c r="M1576" s="150"/>
      <c r="U1576" s="239"/>
    </row>
    <row r="1577" spans="1:21">
      <c r="A1577" s="239" t="s">
        <v>3987</v>
      </c>
      <c r="B1577" s="239">
        <f t="shared" si="178"/>
        <v>20</v>
      </c>
      <c r="C1577" s="239">
        <f t="shared" si="179"/>
        <v>1</v>
      </c>
      <c r="E1577" s="149" t="s">
        <v>2252</v>
      </c>
      <c r="F1577" s="150">
        <v>0.47</v>
      </c>
      <c r="G1577" s="150">
        <v>6.2799999999999995E-2</v>
      </c>
      <c r="H1577" s="150">
        <v>0.01</v>
      </c>
      <c r="I1577" s="151">
        <f t="shared" si="174"/>
        <v>0.6</v>
      </c>
      <c r="J1577">
        <f t="shared" si="175"/>
        <v>0.39999999999999997</v>
      </c>
      <c r="K1577">
        <f t="shared" si="176"/>
        <v>0.3</v>
      </c>
      <c r="L1577">
        <f t="shared" si="177"/>
        <v>0.44999999999999996</v>
      </c>
      <c r="M1577" s="150"/>
      <c r="U1577" s="239"/>
    </row>
    <row r="1578" spans="1:21">
      <c r="A1578" s="239" t="s">
        <v>3987</v>
      </c>
      <c r="B1578" s="239">
        <f t="shared" si="178"/>
        <v>20</v>
      </c>
      <c r="C1578" s="239">
        <f t="shared" si="179"/>
        <v>1.2</v>
      </c>
      <c r="E1578" s="149" t="s">
        <v>2253</v>
      </c>
      <c r="F1578" s="150">
        <v>0.55000000000000004</v>
      </c>
      <c r="G1578" s="150">
        <v>6.2799999999999995E-2</v>
      </c>
      <c r="H1578" s="150">
        <v>0.01</v>
      </c>
      <c r="I1578" s="151">
        <f t="shared" si="174"/>
        <v>0.6</v>
      </c>
      <c r="J1578">
        <f t="shared" si="175"/>
        <v>0.39999999999999997</v>
      </c>
      <c r="K1578">
        <f t="shared" si="176"/>
        <v>0.3</v>
      </c>
      <c r="L1578">
        <f t="shared" si="177"/>
        <v>0.44999999999999996</v>
      </c>
      <c r="M1578" s="150"/>
      <c r="U1578" s="239"/>
    </row>
    <row r="1579" spans="1:21">
      <c r="A1579" s="239" t="s">
        <v>3987</v>
      </c>
      <c r="B1579" s="239">
        <f t="shared" si="178"/>
        <v>20</v>
      </c>
      <c r="C1579" s="239">
        <f t="shared" si="179"/>
        <v>1.25</v>
      </c>
      <c r="E1579" s="149" t="s">
        <v>2254</v>
      </c>
      <c r="F1579" s="150">
        <v>0.57999999999999996</v>
      </c>
      <c r="G1579" s="150">
        <v>6.2799999999999995E-2</v>
      </c>
      <c r="H1579" s="150">
        <v>0.01</v>
      </c>
      <c r="I1579" s="151">
        <f t="shared" si="174"/>
        <v>0.6</v>
      </c>
      <c r="J1579">
        <f t="shared" si="175"/>
        <v>0.39999999999999997</v>
      </c>
      <c r="K1579">
        <f t="shared" si="176"/>
        <v>0.3</v>
      </c>
      <c r="L1579">
        <f t="shared" si="177"/>
        <v>0.44999999999999996</v>
      </c>
      <c r="M1579" s="150"/>
      <c r="U1579" s="239"/>
    </row>
    <row r="1580" spans="1:21">
      <c r="A1580" s="239" t="s">
        <v>3987</v>
      </c>
      <c r="B1580" s="239">
        <f t="shared" si="178"/>
        <v>20</v>
      </c>
      <c r="C1580" s="239">
        <f t="shared" si="179"/>
        <v>1.5</v>
      </c>
      <c r="E1580" s="149" t="s">
        <v>2255</v>
      </c>
      <c r="F1580" s="150">
        <v>0.68</v>
      </c>
      <c r="G1580" s="150">
        <v>6.2799999999999995E-2</v>
      </c>
      <c r="H1580" s="150">
        <v>0.01</v>
      </c>
      <c r="I1580" s="151">
        <f t="shared" si="174"/>
        <v>0.6</v>
      </c>
      <c r="J1580">
        <f t="shared" si="175"/>
        <v>0.39999999999999997</v>
      </c>
      <c r="K1580">
        <f t="shared" si="176"/>
        <v>0.3</v>
      </c>
      <c r="L1580">
        <f t="shared" si="177"/>
        <v>0.44999999999999996</v>
      </c>
      <c r="M1580" s="150"/>
      <c r="U1580" s="239"/>
    </row>
    <row r="1581" spans="1:21">
      <c r="A1581" s="239" t="s">
        <v>3987</v>
      </c>
      <c r="B1581" s="239">
        <f t="shared" si="178"/>
        <v>20</v>
      </c>
      <c r="C1581" s="239">
        <f t="shared" si="179"/>
        <v>1.75</v>
      </c>
      <c r="E1581" s="149" t="s">
        <v>2256</v>
      </c>
      <c r="F1581" s="150">
        <v>0.79</v>
      </c>
      <c r="G1581" s="150">
        <v>6.2799999999999995E-2</v>
      </c>
      <c r="H1581" s="150">
        <v>0.01</v>
      </c>
      <c r="I1581" s="151">
        <f t="shared" si="174"/>
        <v>0.6</v>
      </c>
      <c r="J1581">
        <f t="shared" si="175"/>
        <v>0.39999999999999997</v>
      </c>
      <c r="K1581">
        <f t="shared" si="176"/>
        <v>0.3</v>
      </c>
      <c r="L1581">
        <f t="shared" si="177"/>
        <v>0.44999999999999996</v>
      </c>
      <c r="M1581" s="150"/>
      <c r="U1581" s="239"/>
    </row>
    <row r="1582" spans="1:21">
      <c r="A1582" s="239" t="s">
        <v>3987</v>
      </c>
      <c r="B1582" s="239">
        <f t="shared" si="178"/>
        <v>20</v>
      </c>
      <c r="C1582" s="239">
        <f t="shared" si="179"/>
        <v>2</v>
      </c>
      <c r="E1582" s="149" t="s">
        <v>2257</v>
      </c>
      <c r="F1582" s="150">
        <v>0.89</v>
      </c>
      <c r="G1582" s="150">
        <v>6.2799999999999995E-2</v>
      </c>
      <c r="H1582" s="150">
        <v>0.01</v>
      </c>
      <c r="I1582" s="151">
        <f t="shared" si="174"/>
        <v>0.6</v>
      </c>
      <c r="J1582">
        <f t="shared" si="175"/>
        <v>0.39999999999999997</v>
      </c>
      <c r="K1582">
        <f t="shared" si="176"/>
        <v>0.3</v>
      </c>
      <c r="L1582">
        <f t="shared" si="177"/>
        <v>0.44999999999999996</v>
      </c>
      <c r="M1582" s="150"/>
      <c r="U1582" s="239"/>
    </row>
    <row r="1583" spans="1:21">
      <c r="A1583" s="239" t="s">
        <v>3987</v>
      </c>
      <c r="B1583" s="239">
        <f t="shared" si="178"/>
        <v>20</v>
      </c>
      <c r="C1583" s="239">
        <f t="shared" si="179"/>
        <v>2.1</v>
      </c>
      <c r="E1583" s="149" t="s">
        <v>2258</v>
      </c>
      <c r="F1583" s="150">
        <v>0.93</v>
      </c>
      <c r="G1583" s="150">
        <v>6.2799999999999995E-2</v>
      </c>
      <c r="H1583" s="150">
        <v>0.01</v>
      </c>
      <c r="I1583" s="151">
        <f t="shared" si="174"/>
        <v>0.6</v>
      </c>
      <c r="J1583">
        <f t="shared" si="175"/>
        <v>0.39999999999999997</v>
      </c>
      <c r="K1583">
        <f t="shared" si="176"/>
        <v>0.3</v>
      </c>
      <c r="L1583">
        <f t="shared" si="177"/>
        <v>0.44999999999999996</v>
      </c>
      <c r="M1583" s="150"/>
      <c r="U1583" s="239"/>
    </row>
    <row r="1584" spans="1:21">
      <c r="A1584" s="239" t="s">
        <v>3987</v>
      </c>
      <c r="B1584" s="239">
        <f t="shared" si="178"/>
        <v>20</v>
      </c>
      <c r="C1584" s="239">
        <f t="shared" si="179"/>
        <v>2.2000000000000002</v>
      </c>
      <c r="E1584" s="149" t="s">
        <v>2259</v>
      </c>
      <c r="F1584" s="150">
        <v>0.97</v>
      </c>
      <c r="G1584" s="150">
        <v>6.2799999999999995E-2</v>
      </c>
      <c r="H1584" s="150">
        <v>0.01</v>
      </c>
      <c r="I1584" s="151">
        <f t="shared" si="174"/>
        <v>0.6</v>
      </c>
      <c r="J1584">
        <f t="shared" si="175"/>
        <v>0.39999999999999997</v>
      </c>
      <c r="K1584">
        <f t="shared" si="176"/>
        <v>0.3</v>
      </c>
      <c r="L1584">
        <f t="shared" si="177"/>
        <v>0.44999999999999996</v>
      </c>
      <c r="M1584" s="150"/>
      <c r="U1584" s="239"/>
    </row>
    <row r="1585" spans="1:21">
      <c r="A1585" s="239" t="s">
        <v>3987</v>
      </c>
      <c r="B1585" s="239">
        <f t="shared" si="178"/>
        <v>20</v>
      </c>
      <c r="C1585" s="239">
        <f t="shared" si="179"/>
        <v>2.35</v>
      </c>
      <c r="E1585" s="149" t="s">
        <v>2260</v>
      </c>
      <c r="F1585" s="150">
        <v>1.02</v>
      </c>
      <c r="G1585" s="150">
        <v>6.2799999999999995E-2</v>
      </c>
      <c r="H1585" s="150">
        <v>0.01</v>
      </c>
      <c r="I1585" s="151">
        <f t="shared" si="174"/>
        <v>0.6</v>
      </c>
      <c r="J1585">
        <f t="shared" si="175"/>
        <v>0.39999999999999997</v>
      </c>
      <c r="K1585">
        <f t="shared" si="176"/>
        <v>0.3</v>
      </c>
      <c r="L1585">
        <f t="shared" si="177"/>
        <v>0.44999999999999996</v>
      </c>
      <c r="M1585" s="150"/>
      <c r="U1585" s="239"/>
    </row>
    <row r="1586" spans="1:21">
      <c r="A1586" s="239" t="s">
        <v>3987</v>
      </c>
      <c r="B1586" s="239">
        <f t="shared" si="178"/>
        <v>20</v>
      </c>
      <c r="C1586" s="239">
        <f t="shared" si="179"/>
        <v>2.5</v>
      </c>
      <c r="E1586" s="149" t="s">
        <v>2261</v>
      </c>
      <c r="F1586" s="150">
        <v>1.08</v>
      </c>
      <c r="G1586" s="150">
        <v>6.2799999999999995E-2</v>
      </c>
      <c r="H1586" s="150">
        <v>0.01</v>
      </c>
      <c r="I1586" s="151">
        <f t="shared" si="174"/>
        <v>0.6</v>
      </c>
      <c r="J1586">
        <f t="shared" si="175"/>
        <v>0.39999999999999997</v>
      </c>
      <c r="K1586">
        <f t="shared" si="176"/>
        <v>0.3</v>
      </c>
      <c r="L1586">
        <f t="shared" si="177"/>
        <v>0.44999999999999996</v>
      </c>
      <c r="M1586" s="150"/>
      <c r="U1586" s="239"/>
    </row>
    <row r="1587" spans="1:21">
      <c r="A1587" s="239" t="s">
        <v>3987</v>
      </c>
      <c r="B1587" s="239">
        <f t="shared" si="178"/>
        <v>20</v>
      </c>
      <c r="C1587" s="239">
        <f t="shared" si="179"/>
        <v>2.8</v>
      </c>
      <c r="E1587" s="149" t="s">
        <v>2262</v>
      </c>
      <c r="F1587" s="150">
        <v>1.19</v>
      </c>
      <c r="G1587" s="150">
        <v>6.2799999999999995E-2</v>
      </c>
      <c r="H1587" s="150">
        <v>0.01</v>
      </c>
      <c r="I1587" s="151">
        <f t="shared" si="174"/>
        <v>0.6</v>
      </c>
      <c r="J1587">
        <f t="shared" si="175"/>
        <v>0.39999999999999997</v>
      </c>
      <c r="K1587">
        <f t="shared" si="176"/>
        <v>0.3</v>
      </c>
      <c r="L1587">
        <f t="shared" si="177"/>
        <v>0.44999999999999996</v>
      </c>
      <c r="M1587" s="150"/>
      <c r="U1587" s="239"/>
    </row>
    <row r="1588" spans="1:21">
      <c r="A1588" s="239" t="s">
        <v>3987</v>
      </c>
      <c r="B1588" s="239">
        <f t="shared" si="178"/>
        <v>20</v>
      </c>
      <c r="C1588" s="239">
        <f t="shared" si="179"/>
        <v>3</v>
      </c>
      <c r="E1588" s="149" t="s">
        <v>2263</v>
      </c>
      <c r="F1588" s="150">
        <v>1.26</v>
      </c>
      <c r="G1588" s="150">
        <v>6.2799999999999995E-2</v>
      </c>
      <c r="H1588" s="150">
        <v>0.01</v>
      </c>
      <c r="I1588" s="151">
        <f t="shared" si="174"/>
        <v>0.6</v>
      </c>
      <c r="J1588">
        <f t="shared" si="175"/>
        <v>0.39999999999999997</v>
      </c>
      <c r="K1588">
        <f t="shared" si="176"/>
        <v>0.3</v>
      </c>
      <c r="L1588">
        <f t="shared" si="177"/>
        <v>0.44999999999999996</v>
      </c>
      <c r="M1588" s="150"/>
      <c r="U1588" s="239"/>
    </row>
    <row r="1589" spans="1:21">
      <c r="A1589" s="239" t="s">
        <v>3987</v>
      </c>
      <c r="B1589" s="239">
        <f t="shared" si="178"/>
        <v>20</v>
      </c>
      <c r="C1589" s="239">
        <f t="shared" si="179"/>
        <v>3.25</v>
      </c>
      <c r="E1589" s="149" t="s">
        <v>2264</v>
      </c>
      <c r="F1589" s="150">
        <v>1.34</v>
      </c>
      <c r="G1589" s="150">
        <v>6.2799999999999995E-2</v>
      </c>
      <c r="H1589" s="150">
        <v>0.01</v>
      </c>
      <c r="I1589" s="151">
        <f t="shared" si="174"/>
        <v>0.6</v>
      </c>
      <c r="J1589">
        <f t="shared" si="175"/>
        <v>0.39999999999999997</v>
      </c>
      <c r="K1589">
        <f t="shared" si="176"/>
        <v>0.3</v>
      </c>
      <c r="L1589">
        <f t="shared" si="177"/>
        <v>0.44999999999999996</v>
      </c>
      <c r="M1589" s="150"/>
      <c r="U1589" s="239"/>
    </row>
    <row r="1590" spans="1:21">
      <c r="A1590" s="239" t="s">
        <v>3987</v>
      </c>
      <c r="B1590" s="239">
        <f t="shared" si="178"/>
        <v>20</v>
      </c>
      <c r="C1590" s="239">
        <f t="shared" si="179"/>
        <v>3.5</v>
      </c>
      <c r="E1590" s="149" t="s">
        <v>2265</v>
      </c>
      <c r="F1590" s="150">
        <v>1.42</v>
      </c>
      <c r="G1590" s="150">
        <v>6.2799999999999995E-2</v>
      </c>
      <c r="H1590" s="150">
        <v>0.01</v>
      </c>
      <c r="I1590" s="151">
        <f t="shared" si="174"/>
        <v>0.6</v>
      </c>
      <c r="J1590">
        <f t="shared" si="175"/>
        <v>0.39999999999999997</v>
      </c>
      <c r="K1590">
        <f t="shared" si="176"/>
        <v>0.3</v>
      </c>
      <c r="L1590">
        <f t="shared" si="177"/>
        <v>0.44999999999999996</v>
      </c>
      <c r="M1590" s="150"/>
      <c r="U1590" s="239"/>
    </row>
    <row r="1591" spans="1:21">
      <c r="A1591" s="239" t="s">
        <v>3987</v>
      </c>
      <c r="B1591" s="239">
        <f t="shared" si="178"/>
        <v>20</v>
      </c>
      <c r="C1591" s="239">
        <f t="shared" si="179"/>
        <v>3.75</v>
      </c>
      <c r="E1591" s="149" t="s">
        <v>2266</v>
      </c>
      <c r="F1591" s="150">
        <v>1.5</v>
      </c>
      <c r="G1591" s="150">
        <v>6.2799999999999995E-2</v>
      </c>
      <c r="H1591" s="150">
        <v>0.01</v>
      </c>
      <c r="I1591" s="151">
        <f t="shared" si="174"/>
        <v>0.6</v>
      </c>
      <c r="J1591">
        <f t="shared" si="175"/>
        <v>0.39999999999999997</v>
      </c>
      <c r="K1591">
        <f t="shared" si="176"/>
        <v>0.3</v>
      </c>
      <c r="L1591">
        <f t="shared" si="177"/>
        <v>0.44999999999999996</v>
      </c>
      <c r="M1591" s="150"/>
      <c r="U1591" s="239"/>
    </row>
    <row r="1592" spans="1:21">
      <c r="A1592" s="239" t="s">
        <v>3987</v>
      </c>
      <c r="B1592" s="239">
        <f t="shared" si="178"/>
        <v>20</v>
      </c>
      <c r="C1592" s="239">
        <f t="shared" si="179"/>
        <v>4</v>
      </c>
      <c r="E1592" s="149" t="s">
        <v>2267</v>
      </c>
      <c r="F1592" s="150">
        <v>1.58</v>
      </c>
      <c r="G1592" s="150">
        <v>6.2799999999999995E-2</v>
      </c>
      <c r="H1592" s="150">
        <v>0.01</v>
      </c>
      <c r="I1592" s="151">
        <f t="shared" si="174"/>
        <v>0.6</v>
      </c>
      <c r="J1592">
        <f t="shared" si="175"/>
        <v>0.39999999999999997</v>
      </c>
      <c r="K1592">
        <f t="shared" si="176"/>
        <v>0.3</v>
      </c>
      <c r="L1592">
        <f t="shared" si="177"/>
        <v>0.44999999999999996</v>
      </c>
      <c r="M1592" s="150"/>
      <c r="U1592" s="239"/>
    </row>
    <row r="1593" spans="1:21">
      <c r="A1593" s="239" t="s">
        <v>3987</v>
      </c>
      <c r="B1593" s="239">
        <f t="shared" si="178"/>
        <v>20</v>
      </c>
      <c r="C1593" s="239">
        <f t="shared" si="179"/>
        <v>4.25</v>
      </c>
      <c r="E1593" s="149" t="s">
        <v>2268</v>
      </c>
      <c r="F1593" s="150">
        <v>1.65</v>
      </c>
      <c r="G1593" s="150">
        <v>6.2799999999999995E-2</v>
      </c>
      <c r="H1593" s="150">
        <v>0.01</v>
      </c>
      <c r="I1593" s="151">
        <f t="shared" si="174"/>
        <v>0.6</v>
      </c>
      <c r="J1593">
        <f t="shared" si="175"/>
        <v>0.39999999999999997</v>
      </c>
      <c r="K1593">
        <f t="shared" si="176"/>
        <v>0.3</v>
      </c>
      <c r="L1593">
        <f t="shared" si="177"/>
        <v>0.44999999999999996</v>
      </c>
      <c r="M1593" s="150"/>
      <c r="U1593" s="239"/>
    </row>
    <row r="1594" spans="1:21">
      <c r="A1594" s="239" t="s">
        <v>3987</v>
      </c>
      <c r="B1594" s="239">
        <f t="shared" si="178"/>
        <v>20</v>
      </c>
      <c r="C1594" s="239">
        <f t="shared" si="179"/>
        <v>4.5</v>
      </c>
      <c r="E1594" s="149" t="s">
        <v>2269</v>
      </c>
      <c r="F1594" s="150">
        <v>1.72</v>
      </c>
      <c r="G1594" s="150">
        <v>6.2799999999999995E-2</v>
      </c>
      <c r="H1594" s="150">
        <v>0.01</v>
      </c>
      <c r="I1594" s="151">
        <f t="shared" si="174"/>
        <v>0.6</v>
      </c>
      <c r="J1594">
        <f t="shared" si="175"/>
        <v>0.39999999999999997</v>
      </c>
      <c r="K1594">
        <f t="shared" si="176"/>
        <v>0.3</v>
      </c>
      <c r="L1594">
        <f t="shared" si="177"/>
        <v>0.44999999999999996</v>
      </c>
      <c r="M1594" s="150"/>
      <c r="U1594" s="239"/>
    </row>
    <row r="1595" spans="1:21">
      <c r="A1595" s="239" t="s">
        <v>3987</v>
      </c>
      <c r="B1595" s="239">
        <f t="shared" si="178"/>
        <v>20</v>
      </c>
      <c r="C1595" s="239">
        <f t="shared" si="179"/>
        <v>5</v>
      </c>
      <c r="E1595" s="149" t="s">
        <v>2270</v>
      </c>
      <c r="F1595" s="150">
        <v>1.85</v>
      </c>
      <c r="G1595" s="150">
        <v>6.2799999999999995E-2</v>
      </c>
      <c r="H1595" s="150">
        <v>0.01</v>
      </c>
      <c r="I1595" s="151">
        <f t="shared" si="174"/>
        <v>0.6</v>
      </c>
      <c r="J1595">
        <f t="shared" si="175"/>
        <v>0.39999999999999997</v>
      </c>
      <c r="K1595">
        <f t="shared" si="176"/>
        <v>0.3</v>
      </c>
      <c r="L1595">
        <f t="shared" si="177"/>
        <v>0.44999999999999996</v>
      </c>
      <c r="M1595" s="150"/>
      <c r="U1595" s="239"/>
    </row>
    <row r="1596" spans="1:21">
      <c r="A1596" s="239" t="s">
        <v>3987</v>
      </c>
      <c r="B1596" s="239">
        <f t="shared" si="178"/>
        <v>20</v>
      </c>
      <c r="C1596" s="239">
        <f t="shared" si="179"/>
        <v>5.5</v>
      </c>
      <c r="E1596" s="149" t="s">
        <v>2271</v>
      </c>
      <c r="F1596" s="150">
        <v>1.97</v>
      </c>
      <c r="G1596" s="150">
        <v>6.2799999999999995E-2</v>
      </c>
      <c r="H1596" s="150">
        <v>0.01</v>
      </c>
      <c r="I1596" s="151">
        <f t="shared" si="174"/>
        <v>0.6</v>
      </c>
      <c r="J1596">
        <f t="shared" si="175"/>
        <v>0.39999999999999997</v>
      </c>
      <c r="K1596">
        <f t="shared" si="176"/>
        <v>0.3</v>
      </c>
      <c r="L1596">
        <f t="shared" si="177"/>
        <v>0.44999999999999996</v>
      </c>
      <c r="M1596" s="150"/>
      <c r="U1596" s="239"/>
    </row>
    <row r="1597" spans="1:21">
      <c r="A1597" s="239" t="s">
        <v>3987</v>
      </c>
      <c r="B1597" s="239">
        <f t="shared" si="178"/>
        <v>20</v>
      </c>
      <c r="C1597" s="239">
        <f t="shared" si="179"/>
        <v>6</v>
      </c>
      <c r="E1597" s="149" t="s">
        <v>2272</v>
      </c>
      <c r="F1597" s="150">
        <v>2.0699999999999998</v>
      </c>
      <c r="G1597" s="150">
        <v>6.2799999999999995E-2</v>
      </c>
      <c r="H1597" s="150">
        <v>0.01</v>
      </c>
      <c r="I1597" s="151">
        <f t="shared" si="174"/>
        <v>0.6</v>
      </c>
      <c r="J1597">
        <f t="shared" si="175"/>
        <v>0.39999999999999997</v>
      </c>
      <c r="K1597">
        <f t="shared" si="176"/>
        <v>0.3</v>
      </c>
      <c r="L1597">
        <f t="shared" si="177"/>
        <v>0.44999999999999996</v>
      </c>
      <c r="M1597" s="150"/>
      <c r="U1597" s="239"/>
    </row>
    <row r="1598" spans="1:21">
      <c r="A1598" s="239" t="s">
        <v>3987</v>
      </c>
      <c r="B1598" s="239">
        <f t="shared" si="178"/>
        <v>20</v>
      </c>
      <c r="C1598" s="239">
        <f t="shared" si="179"/>
        <v>6.5</v>
      </c>
      <c r="E1598" s="149" t="s">
        <v>2273</v>
      </c>
      <c r="F1598" s="150">
        <v>2.16</v>
      </c>
      <c r="G1598" s="150">
        <v>6.2799999999999995E-2</v>
      </c>
      <c r="H1598" s="150">
        <v>0.01</v>
      </c>
      <c r="I1598" s="151">
        <f t="shared" si="174"/>
        <v>0.6</v>
      </c>
      <c r="J1598">
        <f t="shared" si="175"/>
        <v>0.39999999999999997</v>
      </c>
      <c r="K1598">
        <f t="shared" si="176"/>
        <v>0.3</v>
      </c>
      <c r="L1598">
        <f t="shared" si="177"/>
        <v>0.44999999999999996</v>
      </c>
      <c r="M1598" s="150"/>
      <c r="U1598" s="239"/>
    </row>
    <row r="1599" spans="1:21">
      <c r="A1599" s="239" t="s">
        <v>3987</v>
      </c>
      <c r="B1599" s="239">
        <f t="shared" si="178"/>
        <v>20</v>
      </c>
      <c r="C1599" s="239">
        <f t="shared" si="179"/>
        <v>7</v>
      </c>
      <c r="E1599" s="149" t="s">
        <v>2274</v>
      </c>
      <c r="F1599" s="150">
        <v>2.2400000000000002</v>
      </c>
      <c r="G1599" s="150">
        <v>6.2799999999999995E-2</v>
      </c>
      <c r="H1599" s="150">
        <v>0.01</v>
      </c>
      <c r="I1599" s="151">
        <f t="shared" si="174"/>
        <v>0.6</v>
      </c>
      <c r="J1599">
        <f t="shared" si="175"/>
        <v>0.39999999999999997</v>
      </c>
      <c r="K1599">
        <f t="shared" si="176"/>
        <v>0.3</v>
      </c>
      <c r="L1599">
        <f t="shared" si="177"/>
        <v>0.44999999999999996</v>
      </c>
      <c r="M1599" s="150"/>
      <c r="U1599" s="239"/>
    </row>
    <row r="1600" spans="1:21">
      <c r="A1600" s="239" t="s">
        <v>3987</v>
      </c>
      <c r="B1600" s="239">
        <f t="shared" si="178"/>
        <v>20</v>
      </c>
      <c r="C1600" s="239">
        <f t="shared" si="179"/>
        <v>7.5</v>
      </c>
      <c r="E1600" s="149" t="s">
        <v>2275</v>
      </c>
      <c r="F1600" s="150">
        <v>2.31</v>
      </c>
      <c r="G1600" s="150">
        <v>6.2799999999999995E-2</v>
      </c>
      <c r="H1600" s="150">
        <v>0.01</v>
      </c>
      <c r="I1600" s="151">
        <f t="shared" si="174"/>
        <v>0.6</v>
      </c>
      <c r="J1600">
        <f t="shared" si="175"/>
        <v>0.39999999999999997</v>
      </c>
      <c r="K1600">
        <f t="shared" si="176"/>
        <v>0.3</v>
      </c>
      <c r="L1600">
        <f t="shared" si="177"/>
        <v>0.44999999999999996</v>
      </c>
      <c r="M1600" s="150"/>
      <c r="U1600" s="239"/>
    </row>
    <row r="1601" spans="1:21">
      <c r="A1601" s="239" t="s">
        <v>3987</v>
      </c>
      <c r="B1601" s="239">
        <f t="shared" si="178"/>
        <v>20</v>
      </c>
      <c r="C1601" s="239">
        <f t="shared" si="179"/>
        <v>8</v>
      </c>
      <c r="E1601" s="149" t="s">
        <v>2276</v>
      </c>
      <c r="F1601" s="150">
        <v>2.37</v>
      </c>
      <c r="G1601" s="150">
        <v>6.2799999999999995E-2</v>
      </c>
      <c r="H1601" s="150">
        <v>0.01</v>
      </c>
      <c r="I1601" s="151">
        <f t="shared" ref="I1601:I1664" si="180">H1601*60</f>
        <v>0.6</v>
      </c>
      <c r="J1601">
        <f t="shared" ref="J1601:J1664" si="181">40/60*I1601</f>
        <v>0.39999999999999997</v>
      </c>
      <c r="K1601">
        <f t="shared" ref="K1601:K1664" si="182">(30/60*I1601)</f>
        <v>0.3</v>
      </c>
      <c r="L1601">
        <f t="shared" ref="L1601:L1664" si="183">45/60*I1601</f>
        <v>0.44999999999999996</v>
      </c>
      <c r="M1601" s="150"/>
      <c r="U1601" s="239"/>
    </row>
    <row r="1602" spans="1:21">
      <c r="A1602" s="239" t="s">
        <v>3987</v>
      </c>
      <c r="B1602" s="239">
        <f t="shared" si="178"/>
        <v>21</v>
      </c>
      <c r="C1602" s="239">
        <f t="shared" si="179"/>
        <v>0.5</v>
      </c>
      <c r="E1602" s="149" t="s">
        <v>2288</v>
      </c>
      <c r="F1602" s="150">
        <v>0.25</v>
      </c>
      <c r="G1602" s="150">
        <v>6.5939999999999999E-2</v>
      </c>
      <c r="H1602" s="150">
        <v>0.01</v>
      </c>
      <c r="I1602" s="151">
        <f t="shared" si="180"/>
        <v>0.6</v>
      </c>
      <c r="J1602">
        <f t="shared" si="181"/>
        <v>0.39999999999999997</v>
      </c>
      <c r="K1602">
        <f t="shared" si="182"/>
        <v>0.3</v>
      </c>
      <c r="L1602">
        <f t="shared" si="183"/>
        <v>0.44999999999999996</v>
      </c>
      <c r="M1602" s="150"/>
      <c r="U1602" s="239"/>
    </row>
    <row r="1603" spans="1:21">
      <c r="A1603" s="239" t="s">
        <v>3987</v>
      </c>
      <c r="B1603" s="239">
        <f t="shared" si="178"/>
        <v>21</v>
      </c>
      <c r="C1603" s="239">
        <f t="shared" si="179"/>
        <v>0.75</v>
      </c>
      <c r="E1603" s="149" t="s">
        <v>2289</v>
      </c>
      <c r="F1603" s="150">
        <v>0.37</v>
      </c>
      <c r="G1603" s="150">
        <v>6.5939999999999999E-2</v>
      </c>
      <c r="H1603" s="150">
        <v>0.01</v>
      </c>
      <c r="I1603" s="151">
        <f t="shared" si="180"/>
        <v>0.6</v>
      </c>
      <c r="J1603">
        <f t="shared" si="181"/>
        <v>0.39999999999999997</v>
      </c>
      <c r="K1603">
        <f t="shared" si="182"/>
        <v>0.3</v>
      </c>
      <c r="L1603">
        <f t="shared" si="183"/>
        <v>0.44999999999999996</v>
      </c>
      <c r="M1603" s="150"/>
      <c r="U1603" s="239"/>
    </row>
    <row r="1604" spans="1:21">
      <c r="A1604" s="239" t="s">
        <v>3987</v>
      </c>
      <c r="B1604" s="239">
        <f t="shared" si="178"/>
        <v>21</v>
      </c>
      <c r="C1604" s="239">
        <f t="shared" si="179"/>
        <v>1</v>
      </c>
      <c r="E1604" s="149" t="s">
        <v>2290</v>
      </c>
      <c r="F1604" s="150">
        <v>0.49</v>
      </c>
      <c r="G1604" s="150">
        <v>6.5939999999999999E-2</v>
      </c>
      <c r="H1604" s="150">
        <v>0.01</v>
      </c>
      <c r="I1604" s="151">
        <f t="shared" si="180"/>
        <v>0.6</v>
      </c>
      <c r="J1604">
        <f t="shared" si="181"/>
        <v>0.39999999999999997</v>
      </c>
      <c r="K1604">
        <f t="shared" si="182"/>
        <v>0.3</v>
      </c>
      <c r="L1604">
        <f t="shared" si="183"/>
        <v>0.44999999999999996</v>
      </c>
      <c r="M1604" s="150"/>
      <c r="U1604" s="239"/>
    </row>
    <row r="1605" spans="1:21">
      <c r="A1605" s="239" t="s">
        <v>3987</v>
      </c>
      <c r="B1605" s="239">
        <f t="shared" si="178"/>
        <v>21</v>
      </c>
      <c r="C1605" s="239">
        <f t="shared" si="179"/>
        <v>1.5</v>
      </c>
      <c r="E1605" s="149" t="s">
        <v>2291</v>
      </c>
      <c r="F1605" s="150">
        <v>0.72</v>
      </c>
      <c r="G1605" s="150">
        <v>6.5939999999999999E-2</v>
      </c>
      <c r="H1605" s="150">
        <v>0.01</v>
      </c>
      <c r="I1605" s="151">
        <f t="shared" si="180"/>
        <v>0.6</v>
      </c>
      <c r="J1605">
        <f t="shared" si="181"/>
        <v>0.39999999999999997</v>
      </c>
      <c r="K1605">
        <f t="shared" si="182"/>
        <v>0.3</v>
      </c>
      <c r="L1605">
        <f t="shared" si="183"/>
        <v>0.44999999999999996</v>
      </c>
      <c r="M1605" s="150"/>
      <c r="U1605" s="239"/>
    </row>
    <row r="1606" spans="1:21">
      <c r="A1606" s="239" t="s">
        <v>3987</v>
      </c>
      <c r="B1606" s="239">
        <f t="shared" si="178"/>
        <v>21</v>
      </c>
      <c r="C1606" s="239">
        <f t="shared" si="179"/>
        <v>2</v>
      </c>
      <c r="E1606" s="149" t="s">
        <v>2292</v>
      </c>
      <c r="F1606" s="150">
        <v>0.94</v>
      </c>
      <c r="G1606" s="150">
        <v>6.5939999999999999E-2</v>
      </c>
      <c r="H1606" s="150">
        <v>0.01</v>
      </c>
      <c r="I1606" s="151">
        <f t="shared" si="180"/>
        <v>0.6</v>
      </c>
      <c r="J1606">
        <f t="shared" si="181"/>
        <v>0.39999999999999997</v>
      </c>
      <c r="K1606">
        <f t="shared" si="182"/>
        <v>0.3</v>
      </c>
      <c r="L1606">
        <f t="shared" si="183"/>
        <v>0.44999999999999996</v>
      </c>
      <c r="M1606" s="150"/>
      <c r="U1606" s="239"/>
    </row>
    <row r="1607" spans="1:21">
      <c r="A1607" s="239" t="s">
        <v>3987</v>
      </c>
      <c r="B1607" s="239">
        <f t="shared" si="178"/>
        <v>21</v>
      </c>
      <c r="C1607" s="239">
        <f t="shared" si="179"/>
        <v>2.5</v>
      </c>
      <c r="E1607" s="149" t="s">
        <v>2293</v>
      </c>
      <c r="F1607" s="150">
        <v>1.1399999999999999</v>
      </c>
      <c r="G1607" s="150">
        <v>6.5939999999999999E-2</v>
      </c>
      <c r="H1607" s="150">
        <v>0.01</v>
      </c>
      <c r="I1607" s="151">
        <f t="shared" si="180"/>
        <v>0.6</v>
      </c>
      <c r="J1607">
        <f t="shared" si="181"/>
        <v>0.39999999999999997</v>
      </c>
      <c r="K1607">
        <f t="shared" si="182"/>
        <v>0.3</v>
      </c>
      <c r="L1607">
        <f t="shared" si="183"/>
        <v>0.44999999999999996</v>
      </c>
      <c r="M1607" s="150"/>
      <c r="U1607" s="239"/>
    </row>
    <row r="1608" spans="1:21">
      <c r="A1608" s="239" t="s">
        <v>3987</v>
      </c>
      <c r="B1608" s="239">
        <f t="shared" si="178"/>
        <v>21</v>
      </c>
      <c r="C1608" s="239">
        <f t="shared" si="179"/>
        <v>3</v>
      </c>
      <c r="E1608" s="149" t="s">
        <v>2294</v>
      </c>
      <c r="F1608" s="150">
        <v>1.33</v>
      </c>
      <c r="G1608" s="150">
        <v>6.5939999999999999E-2</v>
      </c>
      <c r="H1608" s="150">
        <v>0.01</v>
      </c>
      <c r="I1608" s="151">
        <f t="shared" si="180"/>
        <v>0.6</v>
      </c>
      <c r="J1608">
        <f t="shared" si="181"/>
        <v>0.39999999999999997</v>
      </c>
      <c r="K1608">
        <f t="shared" si="182"/>
        <v>0.3</v>
      </c>
      <c r="L1608">
        <f t="shared" si="183"/>
        <v>0.44999999999999996</v>
      </c>
      <c r="M1608" s="150"/>
      <c r="U1608" s="239"/>
    </row>
    <row r="1609" spans="1:21">
      <c r="A1609" s="239" t="s">
        <v>3987</v>
      </c>
      <c r="B1609" s="239">
        <f t="shared" si="178"/>
        <v>21</v>
      </c>
      <c r="C1609" s="239">
        <f t="shared" si="179"/>
        <v>3.5</v>
      </c>
      <c r="E1609" s="149" t="s">
        <v>2295</v>
      </c>
      <c r="F1609" s="150">
        <v>1.51</v>
      </c>
      <c r="G1609" s="150">
        <v>6.5939999999999999E-2</v>
      </c>
      <c r="H1609" s="150">
        <v>0.01</v>
      </c>
      <c r="I1609" s="151">
        <f t="shared" si="180"/>
        <v>0.6</v>
      </c>
      <c r="J1609">
        <f t="shared" si="181"/>
        <v>0.39999999999999997</v>
      </c>
      <c r="K1609">
        <f t="shared" si="182"/>
        <v>0.3</v>
      </c>
      <c r="L1609">
        <f t="shared" si="183"/>
        <v>0.44999999999999996</v>
      </c>
      <c r="M1609" s="150"/>
      <c r="U1609" s="239"/>
    </row>
    <row r="1610" spans="1:21">
      <c r="A1610" s="239" t="s">
        <v>3987</v>
      </c>
      <c r="B1610" s="239">
        <f t="shared" si="178"/>
        <v>21</v>
      </c>
      <c r="C1610" s="239">
        <f t="shared" si="179"/>
        <v>4</v>
      </c>
      <c r="E1610" s="149" t="s">
        <v>2296</v>
      </c>
      <c r="F1610" s="150">
        <v>1.68</v>
      </c>
      <c r="G1610" s="150">
        <v>6.5939999999999999E-2</v>
      </c>
      <c r="H1610" s="150">
        <v>0.01</v>
      </c>
      <c r="I1610" s="151">
        <f t="shared" si="180"/>
        <v>0.6</v>
      </c>
      <c r="J1610">
        <f t="shared" si="181"/>
        <v>0.39999999999999997</v>
      </c>
      <c r="K1610">
        <f t="shared" si="182"/>
        <v>0.3</v>
      </c>
      <c r="L1610">
        <f t="shared" si="183"/>
        <v>0.44999999999999996</v>
      </c>
      <c r="M1610" s="150"/>
      <c r="U1610" s="239"/>
    </row>
    <row r="1611" spans="1:21">
      <c r="A1611" s="239" t="s">
        <v>3987</v>
      </c>
      <c r="B1611" s="239">
        <f t="shared" si="178"/>
        <v>21</v>
      </c>
      <c r="C1611" s="239">
        <f t="shared" si="179"/>
        <v>4.5</v>
      </c>
      <c r="E1611" s="149" t="s">
        <v>2297</v>
      </c>
      <c r="F1611" s="150">
        <v>1.83</v>
      </c>
      <c r="G1611" s="150">
        <v>6.5939999999999999E-2</v>
      </c>
      <c r="H1611" s="150">
        <v>0.01</v>
      </c>
      <c r="I1611" s="151">
        <f t="shared" si="180"/>
        <v>0.6</v>
      </c>
      <c r="J1611">
        <f t="shared" si="181"/>
        <v>0.39999999999999997</v>
      </c>
      <c r="K1611">
        <f t="shared" si="182"/>
        <v>0.3</v>
      </c>
      <c r="L1611">
        <f t="shared" si="183"/>
        <v>0.44999999999999996</v>
      </c>
      <c r="M1611" s="150"/>
      <c r="U1611" s="239"/>
    </row>
    <row r="1612" spans="1:21">
      <c r="A1612" s="239" t="s">
        <v>3987</v>
      </c>
      <c r="B1612" s="239">
        <f t="shared" si="178"/>
        <v>21</v>
      </c>
      <c r="C1612" s="239">
        <f t="shared" si="179"/>
        <v>5</v>
      </c>
      <c r="E1612" s="149" t="s">
        <v>2298</v>
      </c>
      <c r="F1612" s="150">
        <v>1.97</v>
      </c>
      <c r="G1612" s="150">
        <v>6.5939999999999999E-2</v>
      </c>
      <c r="H1612" s="150">
        <v>0.01</v>
      </c>
      <c r="I1612" s="151">
        <f t="shared" si="180"/>
        <v>0.6</v>
      </c>
      <c r="J1612">
        <f t="shared" si="181"/>
        <v>0.39999999999999997</v>
      </c>
      <c r="K1612">
        <f t="shared" si="182"/>
        <v>0.3</v>
      </c>
      <c r="L1612">
        <f t="shared" si="183"/>
        <v>0.44999999999999996</v>
      </c>
      <c r="M1612" s="150"/>
      <c r="U1612" s="239"/>
    </row>
    <row r="1613" spans="1:21">
      <c r="A1613" s="239" t="s">
        <v>3987</v>
      </c>
      <c r="B1613" s="239">
        <f t="shared" si="178"/>
        <v>21</v>
      </c>
      <c r="C1613" s="239">
        <f t="shared" si="179"/>
        <v>6.5</v>
      </c>
      <c r="E1613" s="149" t="s">
        <v>2299</v>
      </c>
      <c r="F1613" s="150">
        <v>2.3199999999999998</v>
      </c>
      <c r="G1613" s="150">
        <v>6.5939999999999999E-2</v>
      </c>
      <c r="H1613" s="150">
        <v>0.01</v>
      </c>
      <c r="I1613" s="151">
        <f t="shared" si="180"/>
        <v>0.6</v>
      </c>
      <c r="J1613">
        <f t="shared" si="181"/>
        <v>0.39999999999999997</v>
      </c>
      <c r="K1613">
        <f t="shared" si="182"/>
        <v>0.3</v>
      </c>
      <c r="L1613">
        <f t="shared" si="183"/>
        <v>0.44999999999999996</v>
      </c>
      <c r="M1613" s="150"/>
      <c r="U1613" s="239"/>
    </row>
    <row r="1614" spans="1:21">
      <c r="A1614" s="239" t="s">
        <v>3987</v>
      </c>
      <c r="B1614" s="239">
        <f t="shared" si="178"/>
        <v>21.3</v>
      </c>
      <c r="C1614" s="239">
        <f t="shared" si="179"/>
        <v>2</v>
      </c>
      <c r="E1614" s="149" t="s">
        <v>2300</v>
      </c>
      <c r="F1614" s="150">
        <v>0.95199999999999996</v>
      </c>
      <c r="G1614" s="150">
        <v>6.6881999999999997E-2</v>
      </c>
      <c r="H1614" s="150">
        <v>0.01</v>
      </c>
      <c r="I1614" s="151">
        <f t="shared" si="180"/>
        <v>0.6</v>
      </c>
      <c r="J1614">
        <f t="shared" si="181"/>
        <v>0.39999999999999997</v>
      </c>
      <c r="K1614">
        <f t="shared" si="182"/>
        <v>0.3</v>
      </c>
      <c r="L1614">
        <f t="shared" si="183"/>
        <v>0.44999999999999996</v>
      </c>
      <c r="M1614" s="150"/>
      <c r="U1614" s="239"/>
    </row>
    <row r="1615" spans="1:21">
      <c r="A1615" s="239" t="s">
        <v>3987</v>
      </c>
      <c r="B1615" s="239">
        <f t="shared" si="178"/>
        <v>21.3</v>
      </c>
      <c r="C1615" s="239">
        <f t="shared" si="179"/>
        <v>2</v>
      </c>
      <c r="E1615" s="149" t="s">
        <v>2300</v>
      </c>
      <c r="F1615" s="150">
        <v>0.95199999999999996</v>
      </c>
      <c r="G1615" s="150">
        <v>6.6881999999999997E-2</v>
      </c>
      <c r="H1615" s="150">
        <v>0.01</v>
      </c>
      <c r="I1615" s="151">
        <f t="shared" si="180"/>
        <v>0.6</v>
      </c>
      <c r="J1615">
        <f t="shared" si="181"/>
        <v>0.39999999999999997</v>
      </c>
      <c r="K1615">
        <f t="shared" si="182"/>
        <v>0.3</v>
      </c>
      <c r="L1615">
        <f t="shared" si="183"/>
        <v>0.44999999999999996</v>
      </c>
      <c r="M1615" s="150"/>
      <c r="U1615" s="239"/>
    </row>
    <row r="1616" spans="1:21">
      <c r="A1616" s="239" t="s">
        <v>3987</v>
      </c>
      <c r="B1616" s="239">
        <f t="shared" si="178"/>
        <v>21.3</v>
      </c>
      <c r="C1616" s="239">
        <f t="shared" si="179"/>
        <v>2.2999999999999998</v>
      </c>
      <c r="E1616" s="149" t="s">
        <v>2301</v>
      </c>
      <c r="F1616" s="150">
        <v>1.08</v>
      </c>
      <c r="G1616" s="150">
        <v>6.6881999999999997E-2</v>
      </c>
      <c r="H1616" s="150">
        <v>0.01</v>
      </c>
      <c r="I1616" s="151">
        <f t="shared" si="180"/>
        <v>0.6</v>
      </c>
      <c r="J1616">
        <f t="shared" si="181"/>
        <v>0.39999999999999997</v>
      </c>
      <c r="K1616">
        <f t="shared" si="182"/>
        <v>0.3</v>
      </c>
      <c r="L1616">
        <f t="shared" si="183"/>
        <v>0.44999999999999996</v>
      </c>
      <c r="M1616" s="150"/>
      <c r="U1616" s="239"/>
    </row>
    <row r="1617" spans="1:21">
      <c r="A1617" s="239" t="s">
        <v>3987</v>
      </c>
      <c r="B1617" s="239">
        <f t="shared" si="178"/>
        <v>21.3</v>
      </c>
      <c r="C1617" s="239">
        <f t="shared" si="179"/>
        <v>2.6</v>
      </c>
      <c r="E1617" s="149" t="s">
        <v>2302</v>
      </c>
      <c r="F1617" s="150">
        <v>1.2</v>
      </c>
      <c r="G1617" s="150">
        <v>6.6881999999999997E-2</v>
      </c>
      <c r="H1617" s="150">
        <v>0.01</v>
      </c>
      <c r="I1617" s="151">
        <f t="shared" si="180"/>
        <v>0.6</v>
      </c>
      <c r="J1617">
        <f t="shared" si="181"/>
        <v>0.39999999999999997</v>
      </c>
      <c r="K1617">
        <f t="shared" si="182"/>
        <v>0.3</v>
      </c>
      <c r="L1617">
        <f t="shared" si="183"/>
        <v>0.44999999999999996</v>
      </c>
      <c r="M1617" s="150"/>
      <c r="U1617" s="239"/>
    </row>
    <row r="1618" spans="1:21">
      <c r="A1618" s="239" t="s">
        <v>3987</v>
      </c>
      <c r="B1618" s="239">
        <f t="shared" si="178"/>
        <v>21.3</v>
      </c>
      <c r="C1618" s="239">
        <f t="shared" si="179"/>
        <v>2.9</v>
      </c>
      <c r="E1618" s="149" t="s">
        <v>2303</v>
      </c>
      <c r="F1618" s="150">
        <v>1.32</v>
      </c>
      <c r="G1618" s="150">
        <v>6.6881999999999997E-2</v>
      </c>
      <c r="H1618" s="150">
        <v>0.01</v>
      </c>
      <c r="I1618" s="151">
        <f t="shared" si="180"/>
        <v>0.6</v>
      </c>
      <c r="J1618">
        <f t="shared" si="181"/>
        <v>0.39999999999999997</v>
      </c>
      <c r="K1618">
        <f t="shared" si="182"/>
        <v>0.3</v>
      </c>
      <c r="L1618">
        <f t="shared" si="183"/>
        <v>0.44999999999999996</v>
      </c>
      <c r="M1618" s="150"/>
      <c r="U1618" s="239"/>
    </row>
    <row r="1619" spans="1:21">
      <c r="A1619" s="239" t="s">
        <v>3987</v>
      </c>
      <c r="B1619" s="239">
        <f t="shared" si="178"/>
        <v>21.3</v>
      </c>
      <c r="C1619" s="239">
        <f t="shared" si="179"/>
        <v>3.2</v>
      </c>
      <c r="E1619" s="149" t="s">
        <v>2304</v>
      </c>
      <c r="F1619" s="150">
        <v>1.43</v>
      </c>
      <c r="G1619" s="150">
        <v>6.6881999999999997E-2</v>
      </c>
      <c r="H1619" s="150">
        <v>0.01</v>
      </c>
      <c r="I1619" s="151">
        <f t="shared" si="180"/>
        <v>0.6</v>
      </c>
      <c r="J1619">
        <f t="shared" si="181"/>
        <v>0.39999999999999997</v>
      </c>
      <c r="K1619">
        <f t="shared" si="182"/>
        <v>0.3</v>
      </c>
      <c r="L1619">
        <f t="shared" si="183"/>
        <v>0.44999999999999996</v>
      </c>
      <c r="M1619" s="150"/>
      <c r="U1619" s="239"/>
    </row>
    <row r="1620" spans="1:21">
      <c r="A1620" s="239" t="s">
        <v>3987</v>
      </c>
      <c r="B1620" s="239">
        <f t="shared" si="178"/>
        <v>21.3</v>
      </c>
      <c r="C1620" s="239">
        <f t="shared" si="179"/>
        <v>3.6</v>
      </c>
      <c r="E1620" s="149" t="s">
        <v>2305</v>
      </c>
      <c r="F1620" s="150">
        <v>1.57</v>
      </c>
      <c r="G1620" s="150">
        <v>6.6881999999999997E-2</v>
      </c>
      <c r="H1620" s="150">
        <v>0.01</v>
      </c>
      <c r="I1620" s="151">
        <f t="shared" si="180"/>
        <v>0.6</v>
      </c>
      <c r="J1620">
        <f t="shared" si="181"/>
        <v>0.39999999999999997</v>
      </c>
      <c r="K1620">
        <f t="shared" si="182"/>
        <v>0.3</v>
      </c>
      <c r="L1620">
        <f t="shared" si="183"/>
        <v>0.44999999999999996</v>
      </c>
      <c r="M1620" s="150"/>
      <c r="U1620" s="239"/>
    </row>
    <row r="1621" spans="1:21">
      <c r="A1621" s="239" t="s">
        <v>3987</v>
      </c>
      <c r="B1621" s="239">
        <f t="shared" si="178"/>
        <v>21.3</v>
      </c>
      <c r="C1621" s="239">
        <f t="shared" si="179"/>
        <v>4</v>
      </c>
      <c r="E1621" s="149" t="s">
        <v>2306</v>
      </c>
      <c r="F1621" s="150">
        <v>1.71</v>
      </c>
      <c r="G1621" s="150">
        <v>6.6881999999999997E-2</v>
      </c>
      <c r="H1621" s="150">
        <v>0.01</v>
      </c>
      <c r="I1621" s="151">
        <f t="shared" si="180"/>
        <v>0.6</v>
      </c>
      <c r="J1621">
        <f t="shared" si="181"/>
        <v>0.39999999999999997</v>
      </c>
      <c r="K1621">
        <f t="shared" si="182"/>
        <v>0.3</v>
      </c>
      <c r="L1621">
        <f t="shared" si="183"/>
        <v>0.44999999999999996</v>
      </c>
      <c r="M1621" s="150"/>
      <c r="U1621" s="239"/>
    </row>
    <row r="1622" spans="1:21">
      <c r="A1622" s="239" t="s">
        <v>3987</v>
      </c>
      <c r="B1622" s="239">
        <f t="shared" si="178"/>
        <v>21.3</v>
      </c>
      <c r="C1622" s="239">
        <f t="shared" si="179"/>
        <v>4.5</v>
      </c>
      <c r="E1622" s="149" t="s">
        <v>2307</v>
      </c>
      <c r="F1622" s="150">
        <v>1.86</v>
      </c>
      <c r="G1622" s="150">
        <v>6.6881999999999997E-2</v>
      </c>
      <c r="H1622" s="150">
        <v>0.01</v>
      </c>
      <c r="I1622" s="151">
        <f t="shared" si="180"/>
        <v>0.6</v>
      </c>
      <c r="J1622">
        <f t="shared" si="181"/>
        <v>0.39999999999999997</v>
      </c>
      <c r="K1622">
        <f t="shared" si="182"/>
        <v>0.3</v>
      </c>
      <c r="L1622">
        <f t="shared" si="183"/>
        <v>0.44999999999999996</v>
      </c>
      <c r="M1622" s="150"/>
      <c r="U1622" s="239"/>
    </row>
    <row r="1623" spans="1:21">
      <c r="A1623" s="239" t="s">
        <v>3987</v>
      </c>
      <c r="B1623" s="239">
        <f t="shared" si="178"/>
        <v>21.3</v>
      </c>
      <c r="C1623" s="239">
        <f t="shared" si="179"/>
        <v>5</v>
      </c>
      <c r="E1623" s="149" t="s">
        <v>2308</v>
      </c>
      <c r="F1623" s="150">
        <v>2.0099999999999998</v>
      </c>
      <c r="G1623" s="150">
        <v>6.6881999999999997E-2</v>
      </c>
      <c r="H1623" s="150">
        <v>0.01</v>
      </c>
      <c r="I1623" s="151">
        <f t="shared" si="180"/>
        <v>0.6</v>
      </c>
      <c r="J1623">
        <f t="shared" si="181"/>
        <v>0.39999999999999997</v>
      </c>
      <c r="K1623">
        <f t="shared" si="182"/>
        <v>0.3</v>
      </c>
      <c r="L1623">
        <f t="shared" si="183"/>
        <v>0.44999999999999996</v>
      </c>
      <c r="M1623" s="150"/>
      <c r="U1623" s="239"/>
    </row>
    <row r="1624" spans="1:21">
      <c r="A1624" s="239" t="s">
        <v>3987</v>
      </c>
      <c r="B1624" s="239">
        <f t="shared" si="178"/>
        <v>21.3</v>
      </c>
      <c r="C1624" s="239">
        <f t="shared" si="179"/>
        <v>7.1</v>
      </c>
      <c r="E1624" s="149" t="s">
        <v>2309</v>
      </c>
      <c r="F1624" s="150">
        <v>2.4900000000000002</v>
      </c>
      <c r="G1624" s="150">
        <v>6.6881999999999997E-2</v>
      </c>
      <c r="H1624" s="150">
        <v>0.01</v>
      </c>
      <c r="I1624" s="151">
        <f t="shared" si="180"/>
        <v>0.6</v>
      </c>
      <c r="J1624">
        <f t="shared" si="181"/>
        <v>0.39999999999999997</v>
      </c>
      <c r="K1624">
        <f t="shared" si="182"/>
        <v>0.3</v>
      </c>
      <c r="L1624">
        <f t="shared" si="183"/>
        <v>0.44999999999999996</v>
      </c>
      <c r="M1624" s="150"/>
      <c r="U1624" s="239"/>
    </row>
    <row r="1625" spans="1:21">
      <c r="A1625" s="239" t="s">
        <v>3987</v>
      </c>
      <c r="B1625" s="239">
        <f t="shared" si="178"/>
        <v>22</v>
      </c>
      <c r="C1625" s="239">
        <f t="shared" si="179"/>
        <v>0.5</v>
      </c>
      <c r="E1625" s="149" t="s">
        <v>2343</v>
      </c>
      <c r="F1625" s="150">
        <v>0.27</v>
      </c>
      <c r="G1625" s="150">
        <v>6.9080000000000003E-2</v>
      </c>
      <c r="H1625" s="150">
        <v>0.01</v>
      </c>
      <c r="I1625" s="151">
        <f t="shared" si="180"/>
        <v>0.6</v>
      </c>
      <c r="J1625">
        <f t="shared" si="181"/>
        <v>0.39999999999999997</v>
      </c>
      <c r="K1625">
        <f t="shared" si="182"/>
        <v>0.3</v>
      </c>
      <c r="L1625">
        <f t="shared" si="183"/>
        <v>0.44999999999999996</v>
      </c>
      <c r="M1625" s="150"/>
      <c r="U1625" s="239"/>
    </row>
    <row r="1626" spans="1:21">
      <c r="A1626" s="239" t="s">
        <v>3987</v>
      </c>
      <c r="B1626" s="239">
        <f t="shared" si="178"/>
        <v>22</v>
      </c>
      <c r="C1626" s="239">
        <f t="shared" si="179"/>
        <v>0.75</v>
      </c>
      <c r="E1626" s="149" t="s">
        <v>2344</v>
      </c>
      <c r="F1626" s="150">
        <v>0.4</v>
      </c>
      <c r="G1626" s="150">
        <v>6.9080000000000003E-2</v>
      </c>
      <c r="H1626" s="150">
        <v>0.01</v>
      </c>
      <c r="I1626" s="151">
        <f t="shared" si="180"/>
        <v>0.6</v>
      </c>
      <c r="J1626">
        <f t="shared" si="181"/>
        <v>0.39999999999999997</v>
      </c>
      <c r="K1626">
        <f t="shared" si="182"/>
        <v>0.3</v>
      </c>
      <c r="L1626">
        <f t="shared" si="183"/>
        <v>0.44999999999999996</v>
      </c>
      <c r="M1626" s="150"/>
      <c r="U1626" s="239"/>
    </row>
    <row r="1627" spans="1:21">
      <c r="A1627" s="239" t="s">
        <v>3987</v>
      </c>
      <c r="B1627" s="239">
        <f t="shared" si="178"/>
        <v>22</v>
      </c>
      <c r="C1627" s="239">
        <f t="shared" si="179"/>
        <v>1</v>
      </c>
      <c r="E1627" s="149" t="s">
        <v>2345</v>
      </c>
      <c r="F1627" s="150">
        <v>0.52</v>
      </c>
      <c r="G1627" s="150">
        <v>6.9080000000000003E-2</v>
      </c>
      <c r="H1627" s="150">
        <v>0.01</v>
      </c>
      <c r="I1627" s="151">
        <f t="shared" si="180"/>
        <v>0.6</v>
      </c>
      <c r="J1627">
        <f t="shared" si="181"/>
        <v>0.39999999999999997</v>
      </c>
      <c r="K1627">
        <f t="shared" si="182"/>
        <v>0.3</v>
      </c>
      <c r="L1627">
        <f t="shared" si="183"/>
        <v>0.44999999999999996</v>
      </c>
      <c r="M1627" s="150"/>
      <c r="U1627" s="239"/>
    </row>
    <row r="1628" spans="1:21">
      <c r="A1628" s="239" t="s">
        <v>3987</v>
      </c>
      <c r="B1628" s="239">
        <f t="shared" si="178"/>
        <v>22</v>
      </c>
      <c r="C1628" s="239">
        <f t="shared" si="179"/>
        <v>1.2</v>
      </c>
      <c r="E1628" s="149" t="s">
        <v>2346</v>
      </c>
      <c r="F1628" s="150">
        <v>0.61</v>
      </c>
      <c r="G1628" s="150">
        <v>6.9080000000000003E-2</v>
      </c>
      <c r="H1628" s="150">
        <v>0.01</v>
      </c>
      <c r="I1628" s="151">
        <f t="shared" si="180"/>
        <v>0.6</v>
      </c>
      <c r="J1628">
        <f t="shared" si="181"/>
        <v>0.39999999999999997</v>
      </c>
      <c r="K1628">
        <f t="shared" si="182"/>
        <v>0.3</v>
      </c>
      <c r="L1628">
        <f t="shared" si="183"/>
        <v>0.44999999999999996</v>
      </c>
      <c r="M1628" s="150"/>
      <c r="U1628" s="239"/>
    </row>
    <row r="1629" spans="1:21">
      <c r="A1629" s="239" t="s">
        <v>3987</v>
      </c>
      <c r="B1629" s="239">
        <f t="shared" si="178"/>
        <v>22</v>
      </c>
      <c r="C1629" s="239">
        <f t="shared" si="179"/>
        <v>1.25</v>
      </c>
      <c r="E1629" s="149" t="s">
        <v>2347</v>
      </c>
      <c r="F1629" s="150">
        <v>0.64</v>
      </c>
      <c r="G1629" s="150">
        <v>6.9080000000000003E-2</v>
      </c>
      <c r="H1629" s="150">
        <v>0.01</v>
      </c>
      <c r="I1629" s="151">
        <f t="shared" si="180"/>
        <v>0.6</v>
      </c>
      <c r="J1629">
        <f t="shared" si="181"/>
        <v>0.39999999999999997</v>
      </c>
      <c r="K1629">
        <f t="shared" si="182"/>
        <v>0.3</v>
      </c>
      <c r="L1629">
        <f t="shared" si="183"/>
        <v>0.44999999999999996</v>
      </c>
      <c r="M1629" s="150"/>
      <c r="U1629" s="239"/>
    </row>
    <row r="1630" spans="1:21">
      <c r="A1630" s="239" t="s">
        <v>3987</v>
      </c>
      <c r="B1630" s="239">
        <f t="shared" si="178"/>
        <v>22</v>
      </c>
      <c r="C1630" s="239">
        <f t="shared" si="179"/>
        <v>1.5</v>
      </c>
      <c r="E1630" s="149" t="s">
        <v>2348</v>
      </c>
      <c r="F1630" s="150">
        <v>0.76</v>
      </c>
      <c r="G1630" s="150">
        <v>6.9080000000000003E-2</v>
      </c>
      <c r="H1630" s="150">
        <v>0.01</v>
      </c>
      <c r="I1630" s="151">
        <f t="shared" si="180"/>
        <v>0.6</v>
      </c>
      <c r="J1630">
        <f t="shared" si="181"/>
        <v>0.39999999999999997</v>
      </c>
      <c r="K1630">
        <f t="shared" si="182"/>
        <v>0.3</v>
      </c>
      <c r="L1630">
        <f t="shared" si="183"/>
        <v>0.44999999999999996</v>
      </c>
      <c r="M1630" s="150"/>
      <c r="U1630" s="239"/>
    </row>
    <row r="1631" spans="1:21">
      <c r="A1631" s="239" t="s">
        <v>3987</v>
      </c>
      <c r="B1631" s="239">
        <f t="shared" si="178"/>
        <v>22</v>
      </c>
      <c r="C1631" s="239">
        <f t="shared" si="179"/>
        <v>1.75</v>
      </c>
      <c r="E1631" s="149" t="s">
        <v>2349</v>
      </c>
      <c r="F1631" s="150">
        <v>0.87</v>
      </c>
      <c r="G1631" s="150">
        <v>6.9080000000000003E-2</v>
      </c>
      <c r="H1631" s="150">
        <v>0.01</v>
      </c>
      <c r="I1631" s="151">
        <f t="shared" si="180"/>
        <v>0.6</v>
      </c>
      <c r="J1631">
        <f t="shared" si="181"/>
        <v>0.39999999999999997</v>
      </c>
      <c r="K1631">
        <f t="shared" si="182"/>
        <v>0.3</v>
      </c>
      <c r="L1631">
        <f t="shared" si="183"/>
        <v>0.44999999999999996</v>
      </c>
      <c r="M1631" s="150"/>
      <c r="U1631" s="239"/>
    </row>
    <row r="1632" spans="1:21">
      <c r="A1632" s="239" t="s">
        <v>3987</v>
      </c>
      <c r="B1632" s="239">
        <f t="shared" si="178"/>
        <v>22</v>
      </c>
      <c r="C1632" s="239">
        <f t="shared" si="179"/>
        <v>2</v>
      </c>
      <c r="E1632" s="149" t="s">
        <v>2350</v>
      </c>
      <c r="F1632" s="150">
        <v>0.99</v>
      </c>
      <c r="G1632" s="150">
        <v>6.9080000000000003E-2</v>
      </c>
      <c r="H1632" s="150">
        <v>0.01</v>
      </c>
      <c r="I1632" s="151">
        <f t="shared" si="180"/>
        <v>0.6</v>
      </c>
      <c r="J1632">
        <f t="shared" si="181"/>
        <v>0.39999999999999997</v>
      </c>
      <c r="K1632">
        <f t="shared" si="182"/>
        <v>0.3</v>
      </c>
      <c r="L1632">
        <f t="shared" si="183"/>
        <v>0.44999999999999996</v>
      </c>
      <c r="M1632" s="150"/>
      <c r="U1632" s="239"/>
    </row>
    <row r="1633" spans="1:21">
      <c r="A1633" s="239" t="s">
        <v>3987</v>
      </c>
      <c r="B1633" s="239">
        <f t="shared" si="178"/>
        <v>22</v>
      </c>
      <c r="C1633" s="239">
        <f t="shared" si="179"/>
        <v>2.2000000000000002</v>
      </c>
      <c r="E1633" s="149" t="s">
        <v>2351</v>
      </c>
      <c r="F1633" s="150">
        <v>1.07</v>
      </c>
      <c r="G1633" s="150">
        <v>6.9080000000000003E-2</v>
      </c>
      <c r="H1633" s="150">
        <v>0.01</v>
      </c>
      <c r="I1633" s="151">
        <f t="shared" si="180"/>
        <v>0.6</v>
      </c>
      <c r="J1633">
        <f t="shared" si="181"/>
        <v>0.39999999999999997</v>
      </c>
      <c r="K1633">
        <f t="shared" si="182"/>
        <v>0.3</v>
      </c>
      <c r="L1633">
        <f t="shared" si="183"/>
        <v>0.44999999999999996</v>
      </c>
      <c r="M1633" s="150"/>
      <c r="U1633" s="239"/>
    </row>
    <row r="1634" spans="1:21">
      <c r="A1634" s="239" t="s">
        <v>3987</v>
      </c>
      <c r="B1634" s="239">
        <f t="shared" si="178"/>
        <v>22</v>
      </c>
      <c r="C1634" s="239">
        <f t="shared" si="179"/>
        <v>2.5</v>
      </c>
      <c r="E1634" s="149" t="s">
        <v>2352</v>
      </c>
      <c r="F1634" s="150">
        <v>1.2</v>
      </c>
      <c r="G1634" s="150">
        <v>6.9080000000000003E-2</v>
      </c>
      <c r="H1634" s="150">
        <v>0.01</v>
      </c>
      <c r="I1634" s="151">
        <f t="shared" si="180"/>
        <v>0.6</v>
      </c>
      <c r="J1634">
        <f t="shared" si="181"/>
        <v>0.39999999999999997</v>
      </c>
      <c r="K1634">
        <f t="shared" si="182"/>
        <v>0.3</v>
      </c>
      <c r="L1634">
        <f t="shared" si="183"/>
        <v>0.44999999999999996</v>
      </c>
      <c r="M1634" s="150"/>
      <c r="U1634" s="239"/>
    </row>
    <row r="1635" spans="1:21">
      <c r="A1635" s="239" t="s">
        <v>3987</v>
      </c>
      <c r="B1635" s="239">
        <f t="shared" si="178"/>
        <v>22</v>
      </c>
      <c r="C1635" s="239">
        <f t="shared" si="179"/>
        <v>2.8</v>
      </c>
      <c r="E1635" s="149" t="s">
        <v>2353</v>
      </c>
      <c r="F1635" s="150">
        <v>1.32</v>
      </c>
      <c r="G1635" s="150">
        <v>6.9080000000000003E-2</v>
      </c>
      <c r="H1635" s="150">
        <v>0.01</v>
      </c>
      <c r="I1635" s="151">
        <f t="shared" si="180"/>
        <v>0.6</v>
      </c>
      <c r="J1635">
        <f t="shared" si="181"/>
        <v>0.39999999999999997</v>
      </c>
      <c r="K1635">
        <f t="shared" si="182"/>
        <v>0.3</v>
      </c>
      <c r="L1635">
        <f t="shared" si="183"/>
        <v>0.44999999999999996</v>
      </c>
      <c r="M1635" s="150"/>
      <c r="U1635" s="239"/>
    </row>
    <row r="1636" spans="1:21">
      <c r="A1636" s="239" t="s">
        <v>3987</v>
      </c>
      <c r="B1636" s="239">
        <f t="shared" si="178"/>
        <v>22</v>
      </c>
      <c r="C1636" s="239">
        <f t="shared" si="179"/>
        <v>3</v>
      </c>
      <c r="E1636" s="149" t="s">
        <v>2354</v>
      </c>
      <c r="F1636" s="150">
        <v>1.4</v>
      </c>
      <c r="G1636" s="150">
        <v>6.9080000000000003E-2</v>
      </c>
      <c r="H1636" s="150">
        <v>0.01</v>
      </c>
      <c r="I1636" s="151">
        <f t="shared" si="180"/>
        <v>0.6</v>
      </c>
      <c r="J1636">
        <f t="shared" si="181"/>
        <v>0.39999999999999997</v>
      </c>
      <c r="K1636">
        <f t="shared" si="182"/>
        <v>0.3</v>
      </c>
      <c r="L1636">
        <f t="shared" si="183"/>
        <v>0.44999999999999996</v>
      </c>
      <c r="M1636" s="150"/>
      <c r="U1636" s="239"/>
    </row>
    <row r="1637" spans="1:21">
      <c r="A1637" s="239" t="s">
        <v>3987</v>
      </c>
      <c r="B1637" s="239">
        <f t="shared" si="178"/>
        <v>22</v>
      </c>
      <c r="C1637" s="239">
        <f t="shared" si="179"/>
        <v>3.25</v>
      </c>
      <c r="E1637" s="149" t="s">
        <v>2355</v>
      </c>
      <c r="F1637" s="150">
        <v>1.5</v>
      </c>
      <c r="G1637" s="150">
        <v>6.9080000000000003E-2</v>
      </c>
      <c r="H1637" s="150">
        <v>0.01</v>
      </c>
      <c r="I1637" s="151">
        <f t="shared" si="180"/>
        <v>0.6</v>
      </c>
      <c r="J1637">
        <f t="shared" si="181"/>
        <v>0.39999999999999997</v>
      </c>
      <c r="K1637">
        <f t="shared" si="182"/>
        <v>0.3</v>
      </c>
      <c r="L1637">
        <f t="shared" si="183"/>
        <v>0.44999999999999996</v>
      </c>
      <c r="M1637" s="150"/>
      <c r="U1637" s="239"/>
    </row>
    <row r="1638" spans="1:21">
      <c r="A1638" s="239" t="s">
        <v>3987</v>
      </c>
      <c r="B1638" s="239">
        <f t="shared" ref="B1638:B1701" si="184">SPLITME($E1638,0,"*","tube Ø")</f>
        <v>22</v>
      </c>
      <c r="C1638" s="239">
        <f t="shared" ref="C1638:C1701" si="185">SPLITME($E1638,1,"*","tube Ø")</f>
        <v>3.5</v>
      </c>
      <c r="E1638" s="149" t="s">
        <v>2356</v>
      </c>
      <c r="F1638" s="150">
        <v>1.6</v>
      </c>
      <c r="G1638" s="150">
        <v>6.9080000000000003E-2</v>
      </c>
      <c r="H1638" s="150">
        <v>0.01</v>
      </c>
      <c r="I1638" s="151">
        <f t="shared" si="180"/>
        <v>0.6</v>
      </c>
      <c r="J1638">
        <f t="shared" si="181"/>
        <v>0.39999999999999997</v>
      </c>
      <c r="K1638">
        <f t="shared" si="182"/>
        <v>0.3</v>
      </c>
      <c r="L1638">
        <f t="shared" si="183"/>
        <v>0.44999999999999996</v>
      </c>
      <c r="M1638" s="150"/>
      <c r="U1638" s="239"/>
    </row>
    <row r="1639" spans="1:21">
      <c r="A1639" s="239" t="s">
        <v>3987</v>
      </c>
      <c r="B1639" s="239">
        <f t="shared" si="184"/>
        <v>22</v>
      </c>
      <c r="C1639" s="239">
        <f t="shared" si="185"/>
        <v>3.75</v>
      </c>
      <c r="E1639" s="149" t="s">
        <v>2357</v>
      </c>
      <c r="F1639" s="150">
        <v>1.69</v>
      </c>
      <c r="G1639" s="150">
        <v>6.9080000000000003E-2</v>
      </c>
      <c r="H1639" s="150">
        <v>0.01</v>
      </c>
      <c r="I1639" s="151">
        <f t="shared" si="180"/>
        <v>0.6</v>
      </c>
      <c r="J1639">
        <f t="shared" si="181"/>
        <v>0.39999999999999997</v>
      </c>
      <c r="K1639">
        <f t="shared" si="182"/>
        <v>0.3</v>
      </c>
      <c r="L1639">
        <f t="shared" si="183"/>
        <v>0.44999999999999996</v>
      </c>
      <c r="M1639" s="150"/>
      <c r="U1639" s="239"/>
    </row>
    <row r="1640" spans="1:21">
      <c r="A1640" s="239" t="s">
        <v>3987</v>
      </c>
      <c r="B1640" s="239">
        <f t="shared" si="184"/>
        <v>22</v>
      </c>
      <c r="C1640" s="239">
        <f t="shared" si="185"/>
        <v>4</v>
      </c>
      <c r="E1640" s="149" t="s">
        <v>2358</v>
      </c>
      <c r="F1640" s="150">
        <v>1.78</v>
      </c>
      <c r="G1640" s="150">
        <v>6.9080000000000003E-2</v>
      </c>
      <c r="H1640" s="150">
        <v>0.01</v>
      </c>
      <c r="I1640" s="151">
        <f t="shared" si="180"/>
        <v>0.6</v>
      </c>
      <c r="J1640">
        <f t="shared" si="181"/>
        <v>0.39999999999999997</v>
      </c>
      <c r="K1640">
        <f t="shared" si="182"/>
        <v>0.3</v>
      </c>
      <c r="L1640">
        <f t="shared" si="183"/>
        <v>0.44999999999999996</v>
      </c>
      <c r="M1640" s="150"/>
      <c r="U1640" s="239"/>
    </row>
    <row r="1641" spans="1:21">
      <c r="A1641" s="239" t="s">
        <v>3987</v>
      </c>
      <c r="B1641" s="239">
        <f t="shared" si="184"/>
        <v>22</v>
      </c>
      <c r="C1641" s="239">
        <f t="shared" si="185"/>
        <v>4.5</v>
      </c>
      <c r="E1641" s="149" t="s">
        <v>2359</v>
      </c>
      <c r="F1641" s="150">
        <v>1.94</v>
      </c>
      <c r="G1641" s="150">
        <v>6.9080000000000003E-2</v>
      </c>
      <c r="H1641" s="150">
        <v>0.01</v>
      </c>
      <c r="I1641" s="151">
        <f t="shared" si="180"/>
        <v>0.6</v>
      </c>
      <c r="J1641">
        <f t="shared" si="181"/>
        <v>0.39999999999999997</v>
      </c>
      <c r="K1641">
        <f t="shared" si="182"/>
        <v>0.3</v>
      </c>
      <c r="L1641">
        <f t="shared" si="183"/>
        <v>0.44999999999999996</v>
      </c>
      <c r="M1641" s="150"/>
      <c r="U1641" s="239"/>
    </row>
    <row r="1642" spans="1:21">
      <c r="A1642" s="239" t="s">
        <v>3987</v>
      </c>
      <c r="B1642" s="239">
        <f t="shared" si="184"/>
        <v>22</v>
      </c>
      <c r="C1642" s="239">
        <f t="shared" si="185"/>
        <v>4.75</v>
      </c>
      <c r="E1642" s="149" t="s">
        <v>2360</v>
      </c>
      <c r="F1642" s="150">
        <v>2.02</v>
      </c>
      <c r="G1642" s="150">
        <v>6.9080000000000003E-2</v>
      </c>
      <c r="H1642" s="150">
        <v>0.01</v>
      </c>
      <c r="I1642" s="151">
        <f t="shared" si="180"/>
        <v>0.6</v>
      </c>
      <c r="J1642">
        <f t="shared" si="181"/>
        <v>0.39999999999999997</v>
      </c>
      <c r="K1642">
        <f t="shared" si="182"/>
        <v>0.3</v>
      </c>
      <c r="L1642">
        <f t="shared" si="183"/>
        <v>0.44999999999999996</v>
      </c>
      <c r="M1642" s="150"/>
      <c r="U1642" s="239"/>
    </row>
    <row r="1643" spans="1:21">
      <c r="A1643" s="239" t="s">
        <v>3987</v>
      </c>
      <c r="B1643" s="239">
        <f t="shared" si="184"/>
        <v>22</v>
      </c>
      <c r="C1643" s="239">
        <f t="shared" si="185"/>
        <v>5</v>
      </c>
      <c r="E1643" s="149" t="s">
        <v>2361</v>
      </c>
      <c r="F1643" s="150">
        <v>2.1</v>
      </c>
      <c r="G1643" s="150">
        <v>6.9080000000000003E-2</v>
      </c>
      <c r="H1643" s="150">
        <v>0.01</v>
      </c>
      <c r="I1643" s="151">
        <f t="shared" si="180"/>
        <v>0.6</v>
      </c>
      <c r="J1643">
        <f t="shared" si="181"/>
        <v>0.39999999999999997</v>
      </c>
      <c r="K1643">
        <f t="shared" si="182"/>
        <v>0.3</v>
      </c>
      <c r="L1643">
        <f t="shared" si="183"/>
        <v>0.44999999999999996</v>
      </c>
      <c r="M1643" s="150"/>
      <c r="U1643" s="239"/>
    </row>
    <row r="1644" spans="1:21">
      <c r="A1644" s="239" t="s">
        <v>3987</v>
      </c>
      <c r="B1644" s="239">
        <f t="shared" si="184"/>
        <v>22</v>
      </c>
      <c r="C1644" s="239">
        <f t="shared" si="185"/>
        <v>5.5</v>
      </c>
      <c r="E1644" s="149" t="s">
        <v>2362</v>
      </c>
      <c r="F1644" s="150">
        <v>2.2400000000000002</v>
      </c>
      <c r="G1644" s="150">
        <v>6.9080000000000003E-2</v>
      </c>
      <c r="H1644" s="150">
        <v>0.01</v>
      </c>
      <c r="I1644" s="151">
        <f t="shared" si="180"/>
        <v>0.6</v>
      </c>
      <c r="J1644">
        <f t="shared" si="181"/>
        <v>0.39999999999999997</v>
      </c>
      <c r="K1644">
        <f t="shared" si="182"/>
        <v>0.3</v>
      </c>
      <c r="L1644">
        <f t="shared" si="183"/>
        <v>0.44999999999999996</v>
      </c>
      <c r="M1644" s="150"/>
      <c r="U1644" s="239"/>
    </row>
    <row r="1645" spans="1:21">
      <c r="A1645" s="239" t="s">
        <v>3987</v>
      </c>
      <c r="B1645" s="239">
        <f t="shared" si="184"/>
        <v>22</v>
      </c>
      <c r="C1645" s="239">
        <f t="shared" si="185"/>
        <v>5.75</v>
      </c>
      <c r="E1645" s="149" t="s">
        <v>2363</v>
      </c>
      <c r="F1645" s="150">
        <v>2.2999999999999998</v>
      </c>
      <c r="G1645" s="150">
        <v>6.9080000000000003E-2</v>
      </c>
      <c r="H1645" s="150">
        <v>0.01</v>
      </c>
      <c r="I1645" s="151">
        <f t="shared" si="180"/>
        <v>0.6</v>
      </c>
      <c r="J1645">
        <f t="shared" si="181"/>
        <v>0.39999999999999997</v>
      </c>
      <c r="K1645">
        <f t="shared" si="182"/>
        <v>0.3</v>
      </c>
      <c r="L1645">
        <f t="shared" si="183"/>
        <v>0.44999999999999996</v>
      </c>
      <c r="M1645" s="150"/>
      <c r="U1645" s="239"/>
    </row>
    <row r="1646" spans="1:21">
      <c r="A1646" s="239" t="s">
        <v>3987</v>
      </c>
      <c r="B1646" s="239">
        <f t="shared" si="184"/>
        <v>22</v>
      </c>
      <c r="C1646" s="239">
        <f t="shared" si="185"/>
        <v>6</v>
      </c>
      <c r="E1646" s="149" t="s">
        <v>2364</v>
      </c>
      <c r="F1646" s="150">
        <v>2.37</v>
      </c>
      <c r="G1646" s="150">
        <v>6.9080000000000003E-2</v>
      </c>
      <c r="H1646" s="150">
        <v>0.01</v>
      </c>
      <c r="I1646" s="151">
        <f t="shared" si="180"/>
        <v>0.6</v>
      </c>
      <c r="J1646">
        <f t="shared" si="181"/>
        <v>0.39999999999999997</v>
      </c>
      <c r="K1646">
        <f t="shared" si="182"/>
        <v>0.3</v>
      </c>
      <c r="L1646">
        <f t="shared" si="183"/>
        <v>0.44999999999999996</v>
      </c>
      <c r="M1646" s="150"/>
      <c r="U1646" s="239"/>
    </row>
    <row r="1647" spans="1:21">
      <c r="A1647" s="239" t="s">
        <v>3987</v>
      </c>
      <c r="B1647" s="239">
        <f t="shared" si="184"/>
        <v>22</v>
      </c>
      <c r="C1647" s="239">
        <f t="shared" si="185"/>
        <v>6.5</v>
      </c>
      <c r="E1647" s="149" t="s">
        <v>2365</v>
      </c>
      <c r="F1647" s="150">
        <v>2.48</v>
      </c>
      <c r="G1647" s="150">
        <v>6.9080000000000003E-2</v>
      </c>
      <c r="H1647" s="150">
        <v>0.01</v>
      </c>
      <c r="I1647" s="151">
        <f t="shared" si="180"/>
        <v>0.6</v>
      </c>
      <c r="J1647">
        <f t="shared" si="181"/>
        <v>0.39999999999999997</v>
      </c>
      <c r="K1647">
        <f t="shared" si="182"/>
        <v>0.3</v>
      </c>
      <c r="L1647">
        <f t="shared" si="183"/>
        <v>0.44999999999999996</v>
      </c>
      <c r="M1647" s="150"/>
      <c r="U1647" s="239"/>
    </row>
    <row r="1648" spans="1:21">
      <c r="A1648" s="239" t="s">
        <v>3987</v>
      </c>
      <c r="B1648" s="239">
        <f t="shared" si="184"/>
        <v>22</v>
      </c>
      <c r="C1648" s="239">
        <f t="shared" si="185"/>
        <v>6.75</v>
      </c>
      <c r="E1648" s="149" t="s">
        <v>2366</v>
      </c>
      <c r="F1648" s="150">
        <v>2.54</v>
      </c>
      <c r="G1648" s="150">
        <v>6.9080000000000003E-2</v>
      </c>
      <c r="H1648" s="150">
        <v>0.01</v>
      </c>
      <c r="I1648" s="151">
        <f t="shared" si="180"/>
        <v>0.6</v>
      </c>
      <c r="J1648">
        <f t="shared" si="181"/>
        <v>0.39999999999999997</v>
      </c>
      <c r="K1648">
        <f t="shared" si="182"/>
        <v>0.3</v>
      </c>
      <c r="L1648">
        <f t="shared" si="183"/>
        <v>0.44999999999999996</v>
      </c>
      <c r="M1648" s="150"/>
      <c r="U1648" s="239"/>
    </row>
    <row r="1649" spans="1:21">
      <c r="A1649" s="239" t="s">
        <v>3987</v>
      </c>
      <c r="B1649" s="239">
        <f t="shared" si="184"/>
        <v>22</v>
      </c>
      <c r="C1649" s="239">
        <f t="shared" si="185"/>
        <v>7</v>
      </c>
      <c r="E1649" s="149" t="s">
        <v>2367</v>
      </c>
      <c r="F1649" s="150">
        <v>2.59</v>
      </c>
      <c r="G1649" s="150">
        <v>6.9080000000000003E-2</v>
      </c>
      <c r="H1649" s="150">
        <v>0.01</v>
      </c>
      <c r="I1649" s="151">
        <f t="shared" si="180"/>
        <v>0.6</v>
      </c>
      <c r="J1649">
        <f t="shared" si="181"/>
        <v>0.39999999999999997</v>
      </c>
      <c r="K1649">
        <f t="shared" si="182"/>
        <v>0.3</v>
      </c>
      <c r="L1649">
        <f t="shared" si="183"/>
        <v>0.44999999999999996</v>
      </c>
      <c r="M1649" s="150"/>
      <c r="U1649" s="239"/>
    </row>
    <row r="1650" spans="1:21">
      <c r="A1650" s="239" t="s">
        <v>3987</v>
      </c>
      <c r="B1650" s="239">
        <f t="shared" si="184"/>
        <v>22</v>
      </c>
      <c r="C1650" s="239">
        <f t="shared" si="185"/>
        <v>7.5</v>
      </c>
      <c r="E1650" s="149" t="s">
        <v>2368</v>
      </c>
      <c r="F1650" s="150">
        <v>2.68</v>
      </c>
      <c r="G1650" s="150">
        <v>6.9080000000000003E-2</v>
      </c>
      <c r="H1650" s="150">
        <v>0.01</v>
      </c>
      <c r="I1650" s="151">
        <f t="shared" si="180"/>
        <v>0.6</v>
      </c>
      <c r="J1650">
        <f t="shared" si="181"/>
        <v>0.39999999999999997</v>
      </c>
      <c r="K1650">
        <f t="shared" si="182"/>
        <v>0.3</v>
      </c>
      <c r="L1650">
        <f t="shared" si="183"/>
        <v>0.44999999999999996</v>
      </c>
      <c r="M1650" s="150"/>
      <c r="U1650" s="239"/>
    </row>
    <row r="1651" spans="1:21">
      <c r="A1651" s="239" t="s">
        <v>3987</v>
      </c>
      <c r="B1651" s="239">
        <f t="shared" si="184"/>
        <v>22</v>
      </c>
      <c r="C1651" s="239">
        <f t="shared" si="185"/>
        <v>8</v>
      </c>
      <c r="E1651" s="149" t="s">
        <v>2369</v>
      </c>
      <c r="F1651" s="150">
        <v>2.76</v>
      </c>
      <c r="G1651" s="150">
        <v>6.9080000000000003E-2</v>
      </c>
      <c r="H1651" s="150">
        <v>0.01</v>
      </c>
      <c r="I1651" s="151">
        <f t="shared" si="180"/>
        <v>0.6</v>
      </c>
      <c r="J1651">
        <f t="shared" si="181"/>
        <v>0.39999999999999997</v>
      </c>
      <c r="K1651">
        <f t="shared" si="182"/>
        <v>0.3</v>
      </c>
      <c r="L1651">
        <f t="shared" si="183"/>
        <v>0.44999999999999996</v>
      </c>
      <c r="M1651" s="150"/>
      <c r="U1651" s="239"/>
    </row>
    <row r="1652" spans="1:21">
      <c r="A1652" s="239" t="s">
        <v>3987</v>
      </c>
      <c r="B1652" s="239">
        <f t="shared" si="184"/>
        <v>23</v>
      </c>
      <c r="C1652" s="239">
        <f t="shared" si="185"/>
        <v>0.5</v>
      </c>
      <c r="E1652" s="149" t="s">
        <v>2377</v>
      </c>
      <c r="F1652" s="150">
        <v>0.28000000000000003</v>
      </c>
      <c r="G1652" s="150">
        <v>7.2220000000000006E-2</v>
      </c>
      <c r="H1652" s="150">
        <v>0.01</v>
      </c>
      <c r="I1652" s="151">
        <f t="shared" si="180"/>
        <v>0.6</v>
      </c>
      <c r="J1652">
        <f t="shared" si="181"/>
        <v>0.39999999999999997</v>
      </c>
      <c r="K1652">
        <f t="shared" si="182"/>
        <v>0.3</v>
      </c>
      <c r="L1652">
        <f t="shared" si="183"/>
        <v>0.44999999999999996</v>
      </c>
      <c r="M1652" s="150"/>
      <c r="U1652" s="239"/>
    </row>
    <row r="1653" spans="1:21">
      <c r="A1653" s="239" t="s">
        <v>3987</v>
      </c>
      <c r="B1653" s="239">
        <f t="shared" si="184"/>
        <v>23</v>
      </c>
      <c r="C1653" s="239">
        <f t="shared" si="185"/>
        <v>1</v>
      </c>
      <c r="E1653" s="149" t="s">
        <v>2378</v>
      </c>
      <c r="F1653" s="150">
        <v>0.54</v>
      </c>
      <c r="G1653" s="150">
        <v>7.2220000000000006E-2</v>
      </c>
      <c r="H1653" s="150">
        <v>0.01</v>
      </c>
      <c r="I1653" s="151">
        <f t="shared" si="180"/>
        <v>0.6</v>
      </c>
      <c r="J1653">
        <f t="shared" si="181"/>
        <v>0.39999999999999997</v>
      </c>
      <c r="K1653">
        <f t="shared" si="182"/>
        <v>0.3</v>
      </c>
      <c r="L1653">
        <f t="shared" si="183"/>
        <v>0.44999999999999996</v>
      </c>
      <c r="M1653" s="150"/>
      <c r="U1653" s="239"/>
    </row>
    <row r="1654" spans="1:21">
      <c r="A1654" s="239" t="s">
        <v>3987</v>
      </c>
      <c r="B1654" s="239">
        <f t="shared" si="184"/>
        <v>23</v>
      </c>
      <c r="C1654" s="239">
        <f t="shared" si="185"/>
        <v>1.25</v>
      </c>
      <c r="E1654" s="149" t="s">
        <v>2379</v>
      </c>
      <c r="F1654" s="150">
        <v>0.68</v>
      </c>
      <c r="G1654" s="150">
        <v>7.2220000000000006E-2</v>
      </c>
      <c r="H1654" s="150">
        <v>0.01</v>
      </c>
      <c r="I1654" s="151">
        <f t="shared" si="180"/>
        <v>0.6</v>
      </c>
      <c r="J1654">
        <f t="shared" si="181"/>
        <v>0.39999999999999997</v>
      </c>
      <c r="K1654">
        <f t="shared" si="182"/>
        <v>0.3</v>
      </c>
      <c r="L1654">
        <f t="shared" si="183"/>
        <v>0.44999999999999996</v>
      </c>
      <c r="M1654" s="150"/>
      <c r="U1654" s="239"/>
    </row>
    <row r="1655" spans="1:21">
      <c r="A1655" s="239" t="s">
        <v>3987</v>
      </c>
      <c r="B1655" s="239">
        <f t="shared" si="184"/>
        <v>23</v>
      </c>
      <c r="C1655" s="239">
        <f t="shared" si="185"/>
        <v>1.5</v>
      </c>
      <c r="E1655" s="149" t="s">
        <v>2380</v>
      </c>
      <c r="F1655" s="150">
        <v>0.8</v>
      </c>
      <c r="G1655" s="150">
        <v>7.2220000000000006E-2</v>
      </c>
      <c r="H1655" s="150">
        <v>0.01</v>
      </c>
      <c r="I1655" s="151">
        <f t="shared" si="180"/>
        <v>0.6</v>
      </c>
      <c r="J1655">
        <f t="shared" si="181"/>
        <v>0.39999999999999997</v>
      </c>
      <c r="K1655">
        <f t="shared" si="182"/>
        <v>0.3</v>
      </c>
      <c r="L1655">
        <f t="shared" si="183"/>
        <v>0.44999999999999996</v>
      </c>
      <c r="M1655" s="150"/>
      <c r="U1655" s="239"/>
    </row>
    <row r="1656" spans="1:21">
      <c r="A1656" s="239" t="s">
        <v>3987</v>
      </c>
      <c r="B1656" s="239">
        <f t="shared" si="184"/>
        <v>23</v>
      </c>
      <c r="C1656" s="239">
        <f t="shared" si="185"/>
        <v>2</v>
      </c>
      <c r="E1656" s="149" t="s">
        <v>2381</v>
      </c>
      <c r="F1656" s="150">
        <v>1.04</v>
      </c>
      <c r="G1656" s="150">
        <v>7.2220000000000006E-2</v>
      </c>
      <c r="H1656" s="150">
        <v>0.01</v>
      </c>
      <c r="I1656" s="151">
        <f t="shared" si="180"/>
        <v>0.6</v>
      </c>
      <c r="J1656">
        <f t="shared" si="181"/>
        <v>0.39999999999999997</v>
      </c>
      <c r="K1656">
        <f t="shared" si="182"/>
        <v>0.3</v>
      </c>
      <c r="L1656">
        <f t="shared" si="183"/>
        <v>0.44999999999999996</v>
      </c>
      <c r="M1656" s="150"/>
      <c r="U1656" s="239"/>
    </row>
    <row r="1657" spans="1:21">
      <c r="A1657" s="239" t="s">
        <v>3987</v>
      </c>
      <c r="B1657" s="239">
        <f t="shared" si="184"/>
        <v>23</v>
      </c>
      <c r="C1657" s="239">
        <f t="shared" si="185"/>
        <v>2.5</v>
      </c>
      <c r="E1657" s="149" t="s">
        <v>2382</v>
      </c>
      <c r="F1657" s="150">
        <v>1.26</v>
      </c>
      <c r="G1657" s="150">
        <v>7.2220000000000006E-2</v>
      </c>
      <c r="H1657" s="150">
        <v>0.01</v>
      </c>
      <c r="I1657" s="151">
        <f t="shared" si="180"/>
        <v>0.6</v>
      </c>
      <c r="J1657">
        <f t="shared" si="181"/>
        <v>0.39999999999999997</v>
      </c>
      <c r="K1657">
        <f t="shared" si="182"/>
        <v>0.3</v>
      </c>
      <c r="L1657">
        <f t="shared" si="183"/>
        <v>0.44999999999999996</v>
      </c>
      <c r="M1657" s="150"/>
      <c r="U1657" s="239"/>
    </row>
    <row r="1658" spans="1:21">
      <c r="A1658" s="239" t="s">
        <v>3987</v>
      </c>
      <c r="B1658" s="239">
        <f t="shared" si="184"/>
        <v>23</v>
      </c>
      <c r="C1658" s="239">
        <f t="shared" si="185"/>
        <v>2.75</v>
      </c>
      <c r="E1658" s="149" t="s">
        <v>2383</v>
      </c>
      <c r="F1658" s="150">
        <v>1.37</v>
      </c>
      <c r="G1658" s="150">
        <v>7.2220000000000006E-2</v>
      </c>
      <c r="H1658" s="150">
        <v>0.01</v>
      </c>
      <c r="I1658" s="151">
        <f t="shared" si="180"/>
        <v>0.6</v>
      </c>
      <c r="J1658">
        <f t="shared" si="181"/>
        <v>0.39999999999999997</v>
      </c>
      <c r="K1658">
        <f t="shared" si="182"/>
        <v>0.3</v>
      </c>
      <c r="L1658">
        <f t="shared" si="183"/>
        <v>0.44999999999999996</v>
      </c>
      <c r="M1658" s="150"/>
      <c r="U1658" s="239"/>
    </row>
    <row r="1659" spans="1:21">
      <c r="A1659" s="239" t="s">
        <v>3987</v>
      </c>
      <c r="B1659" s="239">
        <f t="shared" si="184"/>
        <v>23</v>
      </c>
      <c r="C1659" s="239">
        <f t="shared" si="185"/>
        <v>3</v>
      </c>
      <c r="E1659" s="149" t="s">
        <v>2384</v>
      </c>
      <c r="F1659" s="150">
        <v>1.48</v>
      </c>
      <c r="G1659" s="150">
        <v>7.2220000000000006E-2</v>
      </c>
      <c r="H1659" s="150">
        <v>0.01</v>
      </c>
      <c r="I1659" s="151">
        <f t="shared" si="180"/>
        <v>0.6</v>
      </c>
      <c r="J1659">
        <f t="shared" si="181"/>
        <v>0.39999999999999997</v>
      </c>
      <c r="K1659">
        <f t="shared" si="182"/>
        <v>0.3</v>
      </c>
      <c r="L1659">
        <f t="shared" si="183"/>
        <v>0.44999999999999996</v>
      </c>
      <c r="M1659" s="150"/>
      <c r="U1659" s="239"/>
    </row>
    <row r="1660" spans="1:21">
      <c r="A1660" s="239" t="s">
        <v>3987</v>
      </c>
      <c r="B1660" s="239">
        <f t="shared" si="184"/>
        <v>23</v>
      </c>
      <c r="C1660" s="239">
        <f t="shared" si="185"/>
        <v>3.5</v>
      </c>
      <c r="E1660" s="149" t="s">
        <v>2385</v>
      </c>
      <c r="F1660" s="150">
        <v>1.68</v>
      </c>
      <c r="G1660" s="150">
        <v>7.2220000000000006E-2</v>
      </c>
      <c r="H1660" s="150">
        <v>0.01</v>
      </c>
      <c r="I1660" s="151">
        <f t="shared" si="180"/>
        <v>0.6</v>
      </c>
      <c r="J1660">
        <f t="shared" si="181"/>
        <v>0.39999999999999997</v>
      </c>
      <c r="K1660">
        <f t="shared" si="182"/>
        <v>0.3</v>
      </c>
      <c r="L1660">
        <f t="shared" si="183"/>
        <v>0.44999999999999996</v>
      </c>
      <c r="M1660" s="150"/>
      <c r="U1660" s="239"/>
    </row>
    <row r="1661" spans="1:21">
      <c r="A1661" s="239" t="s">
        <v>3987</v>
      </c>
      <c r="B1661" s="239">
        <f t="shared" si="184"/>
        <v>23</v>
      </c>
      <c r="C1661" s="239">
        <f t="shared" si="185"/>
        <v>4</v>
      </c>
      <c r="E1661" s="149" t="s">
        <v>2386</v>
      </c>
      <c r="F1661" s="150">
        <v>1.87</v>
      </c>
      <c r="G1661" s="150">
        <v>7.2220000000000006E-2</v>
      </c>
      <c r="H1661" s="150">
        <v>0.01</v>
      </c>
      <c r="I1661" s="151">
        <f t="shared" si="180"/>
        <v>0.6</v>
      </c>
      <c r="J1661">
        <f t="shared" si="181"/>
        <v>0.39999999999999997</v>
      </c>
      <c r="K1661">
        <f t="shared" si="182"/>
        <v>0.3</v>
      </c>
      <c r="L1661">
        <f t="shared" si="183"/>
        <v>0.44999999999999996</v>
      </c>
      <c r="M1661" s="150"/>
      <c r="U1661" s="239"/>
    </row>
    <row r="1662" spans="1:21">
      <c r="A1662" s="239" t="s">
        <v>3987</v>
      </c>
      <c r="B1662" s="239">
        <f t="shared" si="184"/>
        <v>23</v>
      </c>
      <c r="C1662" s="239">
        <f t="shared" si="185"/>
        <v>4.5</v>
      </c>
      <c r="E1662" s="149" t="s">
        <v>2387</v>
      </c>
      <c r="F1662" s="150">
        <v>2.0499999999999998</v>
      </c>
      <c r="G1662" s="150">
        <v>7.2220000000000006E-2</v>
      </c>
      <c r="H1662" s="150">
        <v>0.01</v>
      </c>
      <c r="I1662" s="151">
        <f t="shared" si="180"/>
        <v>0.6</v>
      </c>
      <c r="J1662">
        <f t="shared" si="181"/>
        <v>0.39999999999999997</v>
      </c>
      <c r="K1662">
        <f t="shared" si="182"/>
        <v>0.3</v>
      </c>
      <c r="L1662">
        <f t="shared" si="183"/>
        <v>0.44999999999999996</v>
      </c>
      <c r="M1662" s="150"/>
      <c r="U1662" s="239"/>
    </row>
    <row r="1663" spans="1:21">
      <c r="A1663" s="239" t="s">
        <v>3987</v>
      </c>
      <c r="B1663" s="239">
        <f t="shared" si="184"/>
        <v>23</v>
      </c>
      <c r="C1663" s="239">
        <f t="shared" si="185"/>
        <v>5</v>
      </c>
      <c r="E1663" s="149" t="s">
        <v>2388</v>
      </c>
      <c r="F1663" s="150">
        <v>2.2200000000000002</v>
      </c>
      <c r="G1663" s="150">
        <v>7.2220000000000006E-2</v>
      </c>
      <c r="H1663" s="150">
        <v>0.01</v>
      </c>
      <c r="I1663" s="151">
        <f t="shared" si="180"/>
        <v>0.6</v>
      </c>
      <c r="J1663">
        <f t="shared" si="181"/>
        <v>0.39999999999999997</v>
      </c>
      <c r="K1663">
        <f t="shared" si="182"/>
        <v>0.3</v>
      </c>
      <c r="L1663">
        <f t="shared" si="183"/>
        <v>0.44999999999999996</v>
      </c>
      <c r="M1663" s="150"/>
      <c r="U1663" s="239"/>
    </row>
    <row r="1664" spans="1:21">
      <c r="A1664" s="239" t="s">
        <v>3987</v>
      </c>
      <c r="B1664" s="239">
        <f t="shared" si="184"/>
        <v>23</v>
      </c>
      <c r="C1664" s="239">
        <f t="shared" si="185"/>
        <v>6</v>
      </c>
      <c r="E1664" s="149" t="s">
        <v>2389</v>
      </c>
      <c r="F1664" s="150">
        <v>2.52</v>
      </c>
      <c r="G1664" s="150">
        <v>7.2220000000000006E-2</v>
      </c>
      <c r="H1664" s="150">
        <v>0.01</v>
      </c>
      <c r="I1664" s="151">
        <f t="shared" si="180"/>
        <v>0.6</v>
      </c>
      <c r="J1664">
        <f t="shared" si="181"/>
        <v>0.39999999999999997</v>
      </c>
      <c r="K1664">
        <f t="shared" si="182"/>
        <v>0.3</v>
      </c>
      <c r="L1664">
        <f t="shared" si="183"/>
        <v>0.44999999999999996</v>
      </c>
      <c r="M1664" s="150"/>
      <c r="U1664" s="239"/>
    </row>
    <row r="1665" spans="1:21">
      <c r="A1665" s="239" t="s">
        <v>3987</v>
      </c>
      <c r="B1665" s="239">
        <f t="shared" si="184"/>
        <v>23</v>
      </c>
      <c r="C1665" s="239">
        <f t="shared" si="185"/>
        <v>6.5</v>
      </c>
      <c r="E1665" s="149" t="s">
        <v>2390</v>
      </c>
      <c r="F1665" s="150">
        <v>2.65</v>
      </c>
      <c r="G1665" s="150">
        <v>7.2220000000000006E-2</v>
      </c>
      <c r="H1665" s="150">
        <v>0.01</v>
      </c>
      <c r="I1665" s="151">
        <f t="shared" ref="I1665:I1728" si="186">H1665*60</f>
        <v>0.6</v>
      </c>
      <c r="J1665">
        <f t="shared" ref="J1665:J1728" si="187">40/60*I1665</f>
        <v>0.39999999999999997</v>
      </c>
      <c r="K1665">
        <f t="shared" ref="K1665:K1728" si="188">(30/60*I1665)</f>
        <v>0.3</v>
      </c>
      <c r="L1665">
        <f t="shared" ref="L1665:L1728" si="189">45/60*I1665</f>
        <v>0.44999999999999996</v>
      </c>
      <c r="M1665" s="150"/>
      <c r="U1665" s="239"/>
    </row>
    <row r="1666" spans="1:21">
      <c r="A1666" s="239" t="s">
        <v>3987</v>
      </c>
      <c r="B1666" s="239">
        <f t="shared" si="184"/>
        <v>24</v>
      </c>
      <c r="C1666" s="239">
        <f t="shared" si="185"/>
        <v>0.5</v>
      </c>
      <c r="E1666" s="149" t="s">
        <v>2396</v>
      </c>
      <c r="F1666" s="150">
        <v>0.28999999999999998</v>
      </c>
      <c r="G1666" s="150">
        <v>7.5359999999999996E-2</v>
      </c>
      <c r="H1666" s="150">
        <v>0.01</v>
      </c>
      <c r="I1666" s="151">
        <f t="shared" si="186"/>
        <v>0.6</v>
      </c>
      <c r="J1666">
        <f t="shared" si="187"/>
        <v>0.39999999999999997</v>
      </c>
      <c r="K1666">
        <f t="shared" si="188"/>
        <v>0.3</v>
      </c>
      <c r="L1666">
        <f t="shared" si="189"/>
        <v>0.44999999999999996</v>
      </c>
      <c r="M1666" s="150"/>
      <c r="U1666" s="239"/>
    </row>
    <row r="1667" spans="1:21">
      <c r="A1667" s="239" t="s">
        <v>3987</v>
      </c>
      <c r="B1667" s="239">
        <f t="shared" si="184"/>
        <v>24</v>
      </c>
      <c r="C1667" s="239">
        <f t="shared" si="185"/>
        <v>0.75</v>
      </c>
      <c r="E1667" s="149" t="s">
        <v>2397</v>
      </c>
      <c r="F1667" s="150">
        <v>0.43</v>
      </c>
      <c r="G1667" s="150">
        <v>7.5359999999999996E-2</v>
      </c>
      <c r="H1667" s="150">
        <v>0.01</v>
      </c>
      <c r="I1667" s="151">
        <f t="shared" si="186"/>
        <v>0.6</v>
      </c>
      <c r="J1667">
        <f t="shared" si="187"/>
        <v>0.39999999999999997</v>
      </c>
      <c r="K1667">
        <f t="shared" si="188"/>
        <v>0.3</v>
      </c>
      <c r="L1667">
        <f t="shared" si="189"/>
        <v>0.44999999999999996</v>
      </c>
      <c r="M1667" s="150"/>
      <c r="U1667" s="239"/>
    </row>
    <row r="1668" spans="1:21">
      <c r="A1668" s="239" t="s">
        <v>3987</v>
      </c>
      <c r="B1668" s="239">
        <f t="shared" si="184"/>
        <v>24</v>
      </c>
      <c r="C1668" s="239">
        <f t="shared" si="185"/>
        <v>1</v>
      </c>
      <c r="E1668" s="149" t="s">
        <v>2398</v>
      </c>
      <c r="F1668" s="150">
        <v>0.56999999999999995</v>
      </c>
      <c r="G1668" s="150">
        <v>7.5359999999999996E-2</v>
      </c>
      <c r="H1668" s="150">
        <v>0.01</v>
      </c>
      <c r="I1668" s="151">
        <f t="shared" si="186"/>
        <v>0.6</v>
      </c>
      <c r="J1668">
        <f t="shared" si="187"/>
        <v>0.39999999999999997</v>
      </c>
      <c r="K1668">
        <f t="shared" si="188"/>
        <v>0.3</v>
      </c>
      <c r="L1668">
        <f t="shared" si="189"/>
        <v>0.44999999999999996</v>
      </c>
      <c r="M1668" s="150"/>
      <c r="U1668" s="239"/>
    </row>
    <row r="1669" spans="1:21">
      <c r="A1669" s="239" t="s">
        <v>3987</v>
      </c>
      <c r="B1669" s="239">
        <f t="shared" si="184"/>
        <v>24</v>
      </c>
      <c r="C1669" s="239">
        <f t="shared" si="185"/>
        <v>1.25</v>
      </c>
      <c r="E1669" s="149" t="s">
        <v>2399</v>
      </c>
      <c r="F1669" s="150">
        <v>0.72</v>
      </c>
      <c r="G1669" s="150">
        <v>7.5359999999999996E-2</v>
      </c>
      <c r="H1669" s="150">
        <v>0.01</v>
      </c>
      <c r="I1669" s="151">
        <f t="shared" si="186"/>
        <v>0.6</v>
      </c>
      <c r="J1669">
        <f t="shared" si="187"/>
        <v>0.39999999999999997</v>
      </c>
      <c r="K1669">
        <f t="shared" si="188"/>
        <v>0.3</v>
      </c>
      <c r="L1669">
        <f t="shared" si="189"/>
        <v>0.44999999999999996</v>
      </c>
      <c r="M1669" s="150"/>
      <c r="U1669" s="239"/>
    </row>
    <row r="1670" spans="1:21">
      <c r="A1670" s="239" t="s">
        <v>3987</v>
      </c>
      <c r="B1670" s="239">
        <f t="shared" si="184"/>
        <v>24</v>
      </c>
      <c r="C1670" s="239">
        <f t="shared" si="185"/>
        <v>1.5</v>
      </c>
      <c r="E1670" s="149" t="s">
        <v>2400</v>
      </c>
      <c r="F1670" s="150">
        <v>0.83</v>
      </c>
      <c r="G1670" s="150">
        <v>7.5359999999999996E-2</v>
      </c>
      <c r="H1670" s="150">
        <v>0.01</v>
      </c>
      <c r="I1670" s="151">
        <f t="shared" si="186"/>
        <v>0.6</v>
      </c>
      <c r="J1670">
        <f t="shared" si="187"/>
        <v>0.39999999999999997</v>
      </c>
      <c r="K1670">
        <f t="shared" si="188"/>
        <v>0.3</v>
      </c>
      <c r="L1670">
        <f t="shared" si="189"/>
        <v>0.44999999999999996</v>
      </c>
      <c r="M1670" s="150"/>
      <c r="U1670" s="239"/>
    </row>
    <row r="1671" spans="1:21">
      <c r="A1671" s="239" t="s">
        <v>3987</v>
      </c>
      <c r="B1671" s="239">
        <f t="shared" si="184"/>
        <v>24</v>
      </c>
      <c r="C1671" s="239">
        <f t="shared" si="185"/>
        <v>1.75</v>
      </c>
      <c r="E1671" s="149" t="s">
        <v>2401</v>
      </c>
      <c r="F1671" s="150">
        <v>0.97</v>
      </c>
      <c r="G1671" s="150">
        <v>7.5359999999999996E-2</v>
      </c>
      <c r="H1671" s="150">
        <v>0.01</v>
      </c>
      <c r="I1671" s="151">
        <f t="shared" si="186"/>
        <v>0.6</v>
      </c>
      <c r="J1671">
        <f t="shared" si="187"/>
        <v>0.39999999999999997</v>
      </c>
      <c r="K1671">
        <f t="shared" si="188"/>
        <v>0.3</v>
      </c>
      <c r="L1671">
        <f t="shared" si="189"/>
        <v>0.44999999999999996</v>
      </c>
      <c r="M1671" s="150"/>
      <c r="U1671" s="239"/>
    </row>
    <row r="1672" spans="1:21">
      <c r="A1672" s="239" t="s">
        <v>3987</v>
      </c>
      <c r="B1672" s="239">
        <f t="shared" si="184"/>
        <v>24</v>
      </c>
      <c r="C1672" s="239">
        <f t="shared" si="185"/>
        <v>2</v>
      </c>
      <c r="E1672" s="149" t="s">
        <v>2402</v>
      </c>
      <c r="F1672" s="150">
        <v>1.0900000000000001</v>
      </c>
      <c r="G1672" s="150">
        <v>7.5359999999999996E-2</v>
      </c>
      <c r="H1672" s="150">
        <v>0.01</v>
      </c>
      <c r="I1672" s="151">
        <f t="shared" si="186"/>
        <v>0.6</v>
      </c>
      <c r="J1672">
        <f t="shared" si="187"/>
        <v>0.39999999999999997</v>
      </c>
      <c r="K1672">
        <f t="shared" si="188"/>
        <v>0.3</v>
      </c>
      <c r="L1672">
        <f t="shared" si="189"/>
        <v>0.44999999999999996</v>
      </c>
      <c r="M1672" s="150"/>
      <c r="U1672" s="239"/>
    </row>
    <row r="1673" spans="1:21">
      <c r="A1673" s="239" t="s">
        <v>3987</v>
      </c>
      <c r="B1673" s="239">
        <f t="shared" si="184"/>
        <v>24</v>
      </c>
      <c r="C1673" s="239">
        <f t="shared" si="185"/>
        <v>2.2000000000000002</v>
      </c>
      <c r="E1673" s="149" t="s">
        <v>2403</v>
      </c>
      <c r="F1673" s="150">
        <v>1.18</v>
      </c>
      <c r="G1673" s="150">
        <v>7.5359999999999996E-2</v>
      </c>
      <c r="H1673" s="150">
        <v>0.01</v>
      </c>
      <c r="I1673" s="151">
        <f t="shared" si="186"/>
        <v>0.6</v>
      </c>
      <c r="J1673">
        <f t="shared" si="187"/>
        <v>0.39999999999999997</v>
      </c>
      <c r="K1673">
        <f t="shared" si="188"/>
        <v>0.3</v>
      </c>
      <c r="L1673">
        <f t="shared" si="189"/>
        <v>0.44999999999999996</v>
      </c>
      <c r="M1673" s="150"/>
      <c r="U1673" s="239"/>
    </row>
    <row r="1674" spans="1:21">
      <c r="A1674" s="239" t="s">
        <v>3987</v>
      </c>
      <c r="B1674" s="239">
        <f t="shared" si="184"/>
        <v>24</v>
      </c>
      <c r="C1674" s="239">
        <f t="shared" si="185"/>
        <v>2.5</v>
      </c>
      <c r="E1674" s="149" t="s">
        <v>2404</v>
      </c>
      <c r="F1674" s="150">
        <v>1.33</v>
      </c>
      <c r="G1674" s="150">
        <v>7.5359999999999996E-2</v>
      </c>
      <c r="H1674" s="150">
        <v>0.01</v>
      </c>
      <c r="I1674" s="151">
        <f t="shared" si="186"/>
        <v>0.6</v>
      </c>
      <c r="J1674">
        <f t="shared" si="187"/>
        <v>0.39999999999999997</v>
      </c>
      <c r="K1674">
        <f t="shared" si="188"/>
        <v>0.3</v>
      </c>
      <c r="L1674">
        <f t="shared" si="189"/>
        <v>0.44999999999999996</v>
      </c>
      <c r="M1674" s="150"/>
      <c r="U1674" s="239"/>
    </row>
    <row r="1675" spans="1:21">
      <c r="A1675" s="239" t="s">
        <v>3987</v>
      </c>
      <c r="B1675" s="239">
        <f t="shared" si="184"/>
        <v>24</v>
      </c>
      <c r="C1675" s="239">
        <f t="shared" si="185"/>
        <v>2.8</v>
      </c>
      <c r="E1675" s="149" t="s">
        <v>2405</v>
      </c>
      <c r="F1675" s="150">
        <v>1.46</v>
      </c>
      <c r="G1675" s="150">
        <v>7.5359999999999996E-2</v>
      </c>
      <c r="H1675" s="150">
        <v>0.01</v>
      </c>
      <c r="I1675" s="151">
        <f t="shared" si="186"/>
        <v>0.6</v>
      </c>
      <c r="J1675">
        <f t="shared" si="187"/>
        <v>0.39999999999999997</v>
      </c>
      <c r="K1675">
        <f t="shared" si="188"/>
        <v>0.3</v>
      </c>
      <c r="L1675">
        <f t="shared" si="189"/>
        <v>0.44999999999999996</v>
      </c>
      <c r="M1675" s="150"/>
      <c r="U1675" s="239"/>
    </row>
    <row r="1676" spans="1:21">
      <c r="A1676" s="239" t="s">
        <v>3987</v>
      </c>
      <c r="B1676" s="239">
        <f t="shared" si="184"/>
        <v>24</v>
      </c>
      <c r="C1676" s="239">
        <f t="shared" si="185"/>
        <v>3</v>
      </c>
      <c r="E1676" s="149" t="s">
        <v>2406</v>
      </c>
      <c r="F1676" s="150">
        <v>1.55</v>
      </c>
      <c r="G1676" s="150">
        <v>7.5359999999999996E-2</v>
      </c>
      <c r="H1676" s="150">
        <v>0.01</v>
      </c>
      <c r="I1676" s="151">
        <f t="shared" si="186"/>
        <v>0.6</v>
      </c>
      <c r="J1676">
        <f t="shared" si="187"/>
        <v>0.39999999999999997</v>
      </c>
      <c r="K1676">
        <f t="shared" si="188"/>
        <v>0.3</v>
      </c>
      <c r="L1676">
        <f t="shared" si="189"/>
        <v>0.44999999999999996</v>
      </c>
      <c r="M1676" s="150"/>
      <c r="U1676" s="239"/>
    </row>
    <row r="1677" spans="1:21">
      <c r="A1677" s="239" t="s">
        <v>3987</v>
      </c>
      <c r="B1677" s="239">
        <f t="shared" si="184"/>
        <v>24</v>
      </c>
      <c r="C1677" s="239">
        <f t="shared" si="185"/>
        <v>3.5</v>
      </c>
      <c r="E1677" s="149" t="s">
        <v>2407</v>
      </c>
      <c r="F1677" s="150">
        <v>1.7</v>
      </c>
      <c r="G1677" s="150">
        <v>7.5359999999999996E-2</v>
      </c>
      <c r="H1677" s="150">
        <v>0.01</v>
      </c>
      <c r="I1677" s="151">
        <f t="shared" si="186"/>
        <v>0.6</v>
      </c>
      <c r="J1677">
        <f t="shared" si="187"/>
        <v>0.39999999999999997</v>
      </c>
      <c r="K1677">
        <f t="shared" si="188"/>
        <v>0.3</v>
      </c>
      <c r="L1677">
        <f t="shared" si="189"/>
        <v>0.44999999999999996</v>
      </c>
      <c r="M1677" s="150"/>
      <c r="U1677" s="239"/>
    </row>
    <row r="1678" spans="1:21">
      <c r="A1678" s="239" t="s">
        <v>3987</v>
      </c>
      <c r="B1678" s="239">
        <f t="shared" si="184"/>
        <v>24</v>
      </c>
      <c r="C1678" s="239">
        <f t="shared" si="185"/>
        <v>4</v>
      </c>
      <c r="E1678" s="149" t="s">
        <v>2408</v>
      </c>
      <c r="F1678" s="150">
        <v>1.97</v>
      </c>
      <c r="G1678" s="150">
        <v>7.5359999999999996E-2</v>
      </c>
      <c r="H1678" s="150">
        <v>0.01</v>
      </c>
      <c r="I1678" s="151">
        <f t="shared" si="186"/>
        <v>0.6</v>
      </c>
      <c r="J1678">
        <f t="shared" si="187"/>
        <v>0.39999999999999997</v>
      </c>
      <c r="K1678">
        <f t="shared" si="188"/>
        <v>0.3</v>
      </c>
      <c r="L1678">
        <f t="shared" si="189"/>
        <v>0.44999999999999996</v>
      </c>
      <c r="M1678" s="150"/>
      <c r="U1678" s="239"/>
    </row>
    <row r="1679" spans="1:21">
      <c r="A1679" s="239" t="s">
        <v>3987</v>
      </c>
      <c r="B1679" s="239">
        <f t="shared" si="184"/>
        <v>24</v>
      </c>
      <c r="C1679" s="239">
        <f t="shared" si="185"/>
        <v>4.5</v>
      </c>
      <c r="E1679" s="149" t="s">
        <v>2409</v>
      </c>
      <c r="F1679" s="150">
        <v>2.16</v>
      </c>
      <c r="G1679" s="150">
        <v>7.5359999999999996E-2</v>
      </c>
      <c r="H1679" s="150">
        <v>0.01</v>
      </c>
      <c r="I1679" s="151">
        <f t="shared" si="186"/>
        <v>0.6</v>
      </c>
      <c r="J1679">
        <f t="shared" si="187"/>
        <v>0.39999999999999997</v>
      </c>
      <c r="K1679">
        <f t="shared" si="188"/>
        <v>0.3</v>
      </c>
      <c r="L1679">
        <f t="shared" si="189"/>
        <v>0.44999999999999996</v>
      </c>
      <c r="M1679" s="150"/>
      <c r="U1679" s="239"/>
    </row>
    <row r="1680" spans="1:21">
      <c r="A1680" s="239" t="s">
        <v>3987</v>
      </c>
      <c r="B1680" s="239">
        <f t="shared" si="184"/>
        <v>24</v>
      </c>
      <c r="C1680" s="239">
        <f t="shared" si="185"/>
        <v>4.75</v>
      </c>
      <c r="E1680" s="149" t="s">
        <v>2410</v>
      </c>
      <c r="F1680" s="150">
        <v>2.2599999999999998</v>
      </c>
      <c r="G1680" s="150">
        <v>7.5359999999999996E-2</v>
      </c>
      <c r="H1680" s="150">
        <v>0.01</v>
      </c>
      <c r="I1680" s="151">
        <f t="shared" si="186"/>
        <v>0.6</v>
      </c>
      <c r="J1680">
        <f t="shared" si="187"/>
        <v>0.39999999999999997</v>
      </c>
      <c r="K1680">
        <f t="shared" si="188"/>
        <v>0.3</v>
      </c>
      <c r="L1680">
        <f t="shared" si="189"/>
        <v>0.44999999999999996</v>
      </c>
      <c r="M1680" s="150"/>
      <c r="U1680" s="239"/>
    </row>
    <row r="1681" spans="1:21">
      <c r="A1681" s="239" t="s">
        <v>3987</v>
      </c>
      <c r="B1681" s="239">
        <f t="shared" si="184"/>
        <v>24</v>
      </c>
      <c r="C1681" s="239">
        <f t="shared" si="185"/>
        <v>5</v>
      </c>
      <c r="E1681" s="149" t="s">
        <v>2411</v>
      </c>
      <c r="F1681" s="150">
        <v>2.34</v>
      </c>
      <c r="G1681" s="150">
        <v>7.5359999999999996E-2</v>
      </c>
      <c r="H1681" s="150">
        <v>0.01</v>
      </c>
      <c r="I1681" s="151">
        <f t="shared" si="186"/>
        <v>0.6</v>
      </c>
      <c r="J1681">
        <f t="shared" si="187"/>
        <v>0.39999999999999997</v>
      </c>
      <c r="K1681">
        <f t="shared" si="188"/>
        <v>0.3</v>
      </c>
      <c r="L1681">
        <f t="shared" si="189"/>
        <v>0.44999999999999996</v>
      </c>
      <c r="M1681" s="150"/>
      <c r="U1681" s="239"/>
    </row>
    <row r="1682" spans="1:21">
      <c r="A1682" s="239" t="s">
        <v>3987</v>
      </c>
      <c r="B1682" s="239">
        <f t="shared" si="184"/>
        <v>24</v>
      </c>
      <c r="C1682" s="239">
        <f t="shared" si="185"/>
        <v>5.5</v>
      </c>
      <c r="E1682" s="149" t="s">
        <v>2412</v>
      </c>
      <c r="F1682" s="150">
        <v>2.5099999999999998</v>
      </c>
      <c r="G1682" s="150">
        <v>7.5359999999999996E-2</v>
      </c>
      <c r="H1682" s="150">
        <v>0.01</v>
      </c>
      <c r="I1682" s="151">
        <f t="shared" si="186"/>
        <v>0.6</v>
      </c>
      <c r="J1682">
        <f t="shared" si="187"/>
        <v>0.39999999999999997</v>
      </c>
      <c r="K1682">
        <f t="shared" si="188"/>
        <v>0.3</v>
      </c>
      <c r="L1682">
        <f t="shared" si="189"/>
        <v>0.44999999999999996</v>
      </c>
      <c r="M1682" s="150"/>
      <c r="U1682" s="239"/>
    </row>
    <row r="1683" spans="1:21">
      <c r="A1683" s="239" t="s">
        <v>3987</v>
      </c>
      <c r="B1683" s="239">
        <f t="shared" si="184"/>
        <v>24</v>
      </c>
      <c r="C1683" s="239">
        <f t="shared" si="185"/>
        <v>5.75</v>
      </c>
      <c r="E1683" s="149" t="s">
        <v>2413</v>
      </c>
      <c r="F1683" s="150">
        <v>2.59</v>
      </c>
      <c r="G1683" s="150">
        <v>7.5359999999999996E-2</v>
      </c>
      <c r="H1683" s="150">
        <v>0.01</v>
      </c>
      <c r="I1683" s="151">
        <f t="shared" si="186"/>
        <v>0.6</v>
      </c>
      <c r="J1683">
        <f t="shared" si="187"/>
        <v>0.39999999999999997</v>
      </c>
      <c r="K1683">
        <f t="shared" si="188"/>
        <v>0.3</v>
      </c>
      <c r="L1683">
        <f t="shared" si="189"/>
        <v>0.44999999999999996</v>
      </c>
      <c r="M1683" s="150"/>
      <c r="U1683" s="239"/>
    </row>
    <row r="1684" spans="1:21">
      <c r="A1684" s="239" t="s">
        <v>3987</v>
      </c>
      <c r="B1684" s="239">
        <f t="shared" si="184"/>
        <v>24</v>
      </c>
      <c r="C1684" s="239">
        <f t="shared" si="185"/>
        <v>6</v>
      </c>
      <c r="E1684" s="149" t="s">
        <v>2414</v>
      </c>
      <c r="F1684" s="150">
        <v>2.66</v>
      </c>
      <c r="G1684" s="150">
        <v>7.5359999999999996E-2</v>
      </c>
      <c r="H1684" s="150">
        <v>0.01</v>
      </c>
      <c r="I1684" s="151">
        <f t="shared" si="186"/>
        <v>0.6</v>
      </c>
      <c r="J1684">
        <f t="shared" si="187"/>
        <v>0.39999999999999997</v>
      </c>
      <c r="K1684">
        <f t="shared" si="188"/>
        <v>0.3</v>
      </c>
      <c r="L1684">
        <f t="shared" si="189"/>
        <v>0.44999999999999996</v>
      </c>
      <c r="M1684" s="150"/>
      <c r="U1684" s="239"/>
    </row>
    <row r="1685" spans="1:21">
      <c r="A1685" s="239" t="s">
        <v>3987</v>
      </c>
      <c r="B1685" s="239">
        <f t="shared" si="184"/>
        <v>24</v>
      </c>
      <c r="C1685" s="239">
        <f t="shared" si="185"/>
        <v>6.5</v>
      </c>
      <c r="E1685" s="149" t="s">
        <v>2415</v>
      </c>
      <c r="F1685" s="150">
        <v>2.81</v>
      </c>
      <c r="G1685" s="150">
        <v>7.5359999999999996E-2</v>
      </c>
      <c r="H1685" s="150">
        <v>0.01</v>
      </c>
      <c r="I1685" s="151">
        <f t="shared" si="186"/>
        <v>0.6</v>
      </c>
      <c r="J1685">
        <f t="shared" si="187"/>
        <v>0.39999999999999997</v>
      </c>
      <c r="K1685">
        <f t="shared" si="188"/>
        <v>0.3</v>
      </c>
      <c r="L1685">
        <f t="shared" si="189"/>
        <v>0.44999999999999996</v>
      </c>
      <c r="M1685" s="150"/>
      <c r="U1685" s="239"/>
    </row>
    <row r="1686" spans="1:21">
      <c r="A1686" s="239" t="s">
        <v>3987</v>
      </c>
      <c r="B1686" s="239">
        <f t="shared" si="184"/>
        <v>24</v>
      </c>
      <c r="C1686" s="239">
        <f t="shared" si="185"/>
        <v>7</v>
      </c>
      <c r="E1686" s="149" t="s">
        <v>2416</v>
      </c>
      <c r="F1686" s="150">
        <v>2.93</v>
      </c>
      <c r="G1686" s="150">
        <v>7.5359999999999996E-2</v>
      </c>
      <c r="H1686" s="150">
        <v>0.01</v>
      </c>
      <c r="I1686" s="151">
        <f t="shared" si="186"/>
        <v>0.6</v>
      </c>
      <c r="J1686">
        <f t="shared" si="187"/>
        <v>0.39999999999999997</v>
      </c>
      <c r="K1686">
        <f t="shared" si="188"/>
        <v>0.3</v>
      </c>
      <c r="L1686">
        <f t="shared" si="189"/>
        <v>0.44999999999999996</v>
      </c>
      <c r="M1686" s="150"/>
      <c r="U1686" s="239"/>
    </row>
    <row r="1687" spans="1:21">
      <c r="A1687" s="239" t="s">
        <v>3987</v>
      </c>
      <c r="B1687" s="239">
        <f t="shared" si="184"/>
        <v>24</v>
      </c>
      <c r="C1687" s="239">
        <f t="shared" si="185"/>
        <v>8</v>
      </c>
      <c r="E1687" s="149" t="s">
        <v>2417</v>
      </c>
      <c r="F1687" s="150">
        <v>3.16</v>
      </c>
      <c r="G1687" s="150">
        <v>7.5359999999999996E-2</v>
      </c>
      <c r="H1687" s="150">
        <v>0.01</v>
      </c>
      <c r="I1687" s="151">
        <f t="shared" si="186"/>
        <v>0.6</v>
      </c>
      <c r="J1687">
        <f t="shared" si="187"/>
        <v>0.39999999999999997</v>
      </c>
      <c r="K1687">
        <f t="shared" si="188"/>
        <v>0.3</v>
      </c>
      <c r="L1687">
        <f t="shared" si="189"/>
        <v>0.44999999999999996</v>
      </c>
      <c r="M1687" s="150"/>
      <c r="U1687" s="239"/>
    </row>
    <row r="1688" spans="1:21">
      <c r="A1688" s="239" t="s">
        <v>3987</v>
      </c>
      <c r="B1688" s="239">
        <f t="shared" si="184"/>
        <v>25</v>
      </c>
      <c r="C1688" s="239">
        <f t="shared" si="185"/>
        <v>0.5</v>
      </c>
      <c r="E1688" s="149" t="s">
        <v>2437</v>
      </c>
      <c r="F1688" s="150">
        <v>0.3</v>
      </c>
      <c r="G1688" s="150">
        <v>7.85E-2</v>
      </c>
      <c r="H1688" s="150">
        <v>0.01</v>
      </c>
      <c r="I1688" s="151">
        <f t="shared" si="186"/>
        <v>0.6</v>
      </c>
      <c r="J1688">
        <f t="shared" si="187"/>
        <v>0.39999999999999997</v>
      </c>
      <c r="K1688">
        <f t="shared" si="188"/>
        <v>0.3</v>
      </c>
      <c r="L1688">
        <f t="shared" si="189"/>
        <v>0.44999999999999996</v>
      </c>
      <c r="M1688" s="150"/>
      <c r="U1688" s="239"/>
    </row>
    <row r="1689" spans="1:21">
      <c r="A1689" s="239" t="s">
        <v>3987</v>
      </c>
      <c r="B1689" s="239">
        <f t="shared" si="184"/>
        <v>25</v>
      </c>
      <c r="C1689" s="239">
        <f t="shared" si="185"/>
        <v>0.75</v>
      </c>
      <c r="E1689" s="149" t="s">
        <v>2438</v>
      </c>
      <c r="F1689" s="150">
        <v>0.45</v>
      </c>
      <c r="G1689" s="150">
        <v>7.85E-2</v>
      </c>
      <c r="H1689" s="150">
        <v>0.01</v>
      </c>
      <c r="I1689" s="151">
        <f t="shared" si="186"/>
        <v>0.6</v>
      </c>
      <c r="J1689">
        <f t="shared" si="187"/>
        <v>0.39999999999999997</v>
      </c>
      <c r="K1689">
        <f t="shared" si="188"/>
        <v>0.3</v>
      </c>
      <c r="L1689">
        <f t="shared" si="189"/>
        <v>0.44999999999999996</v>
      </c>
      <c r="M1689" s="150"/>
      <c r="U1689" s="239"/>
    </row>
    <row r="1690" spans="1:21">
      <c r="A1690" s="239" t="s">
        <v>3987</v>
      </c>
      <c r="B1690" s="239">
        <f t="shared" si="184"/>
        <v>25</v>
      </c>
      <c r="C1690" s="239">
        <f t="shared" si="185"/>
        <v>1</v>
      </c>
      <c r="E1690" s="149" t="s">
        <v>2439</v>
      </c>
      <c r="F1690" s="150">
        <v>0.59</v>
      </c>
      <c r="G1690" s="150">
        <v>7.85E-2</v>
      </c>
      <c r="H1690" s="150">
        <v>0.01</v>
      </c>
      <c r="I1690" s="151">
        <f t="shared" si="186"/>
        <v>0.6</v>
      </c>
      <c r="J1690">
        <f t="shared" si="187"/>
        <v>0.39999999999999997</v>
      </c>
      <c r="K1690">
        <f t="shared" si="188"/>
        <v>0.3</v>
      </c>
      <c r="L1690">
        <f t="shared" si="189"/>
        <v>0.44999999999999996</v>
      </c>
      <c r="M1690" s="150"/>
      <c r="U1690" s="239"/>
    </row>
    <row r="1691" spans="1:21">
      <c r="A1691" s="239" t="s">
        <v>3987</v>
      </c>
      <c r="B1691" s="239">
        <f t="shared" si="184"/>
        <v>25</v>
      </c>
      <c r="C1691" s="239">
        <f t="shared" si="185"/>
        <v>1.2</v>
      </c>
      <c r="E1691" s="149" t="s">
        <v>2440</v>
      </c>
      <c r="F1691" s="150">
        <v>0.7</v>
      </c>
      <c r="G1691" s="150">
        <v>7.85E-2</v>
      </c>
      <c r="H1691" s="150">
        <v>0.01</v>
      </c>
      <c r="I1691" s="151">
        <f t="shared" si="186"/>
        <v>0.6</v>
      </c>
      <c r="J1691">
        <f t="shared" si="187"/>
        <v>0.39999999999999997</v>
      </c>
      <c r="K1691">
        <f t="shared" si="188"/>
        <v>0.3</v>
      </c>
      <c r="L1691">
        <f t="shared" si="189"/>
        <v>0.44999999999999996</v>
      </c>
      <c r="M1691" s="150"/>
      <c r="U1691" s="239"/>
    </row>
    <row r="1692" spans="1:21">
      <c r="A1692" s="239" t="s">
        <v>3987</v>
      </c>
      <c r="B1692" s="239">
        <f t="shared" si="184"/>
        <v>25</v>
      </c>
      <c r="C1692" s="239">
        <f t="shared" si="185"/>
        <v>1.25</v>
      </c>
      <c r="E1692" s="149" t="s">
        <v>2441</v>
      </c>
      <c r="F1692" s="150">
        <v>0.73</v>
      </c>
      <c r="G1692" s="150">
        <v>7.85E-2</v>
      </c>
      <c r="H1692" s="150">
        <v>0.01</v>
      </c>
      <c r="I1692" s="151">
        <f t="shared" si="186"/>
        <v>0.6</v>
      </c>
      <c r="J1692">
        <f t="shared" si="187"/>
        <v>0.39999999999999997</v>
      </c>
      <c r="K1692">
        <f t="shared" si="188"/>
        <v>0.3</v>
      </c>
      <c r="L1692">
        <f t="shared" si="189"/>
        <v>0.44999999999999996</v>
      </c>
      <c r="M1692" s="150"/>
      <c r="U1692" s="239"/>
    </row>
    <row r="1693" spans="1:21">
      <c r="A1693" s="239" t="s">
        <v>3987</v>
      </c>
      <c r="B1693" s="239">
        <f t="shared" si="184"/>
        <v>25</v>
      </c>
      <c r="C1693" s="239">
        <f t="shared" si="185"/>
        <v>1.5</v>
      </c>
      <c r="E1693" s="149" t="s">
        <v>2442</v>
      </c>
      <c r="F1693" s="150">
        <v>0.87</v>
      </c>
      <c r="G1693" s="150">
        <v>7.85E-2</v>
      </c>
      <c r="H1693" s="150">
        <v>0.01</v>
      </c>
      <c r="I1693" s="151">
        <f t="shared" si="186"/>
        <v>0.6</v>
      </c>
      <c r="J1693">
        <f t="shared" si="187"/>
        <v>0.39999999999999997</v>
      </c>
      <c r="K1693">
        <f t="shared" si="188"/>
        <v>0.3</v>
      </c>
      <c r="L1693">
        <f t="shared" si="189"/>
        <v>0.44999999999999996</v>
      </c>
      <c r="M1693" s="150"/>
      <c r="U1693" s="239"/>
    </row>
    <row r="1694" spans="1:21">
      <c r="A1694" s="239" t="s">
        <v>3987</v>
      </c>
      <c r="B1694" s="239">
        <f t="shared" si="184"/>
        <v>25</v>
      </c>
      <c r="C1694" s="239">
        <f t="shared" si="185"/>
        <v>1.75</v>
      </c>
      <c r="E1694" s="149" t="s">
        <v>2443</v>
      </c>
      <c r="F1694" s="150">
        <v>1.01</v>
      </c>
      <c r="G1694" s="150">
        <v>7.85E-2</v>
      </c>
      <c r="H1694" s="150">
        <v>0.01</v>
      </c>
      <c r="I1694" s="151">
        <f t="shared" si="186"/>
        <v>0.6</v>
      </c>
      <c r="J1694">
        <f t="shared" si="187"/>
        <v>0.39999999999999997</v>
      </c>
      <c r="K1694">
        <f t="shared" si="188"/>
        <v>0.3</v>
      </c>
      <c r="L1694">
        <f t="shared" si="189"/>
        <v>0.44999999999999996</v>
      </c>
      <c r="M1694" s="150"/>
      <c r="U1694" s="239"/>
    </row>
    <row r="1695" spans="1:21">
      <c r="A1695" s="239" t="s">
        <v>3987</v>
      </c>
      <c r="B1695" s="239">
        <f t="shared" si="184"/>
        <v>25</v>
      </c>
      <c r="C1695" s="239">
        <f t="shared" si="185"/>
        <v>2</v>
      </c>
      <c r="E1695" s="149" t="s">
        <v>2444</v>
      </c>
      <c r="F1695" s="150">
        <v>1.1299999999999999</v>
      </c>
      <c r="G1695" s="150">
        <v>7.85E-2</v>
      </c>
      <c r="H1695" s="150">
        <v>0.01</v>
      </c>
      <c r="I1695" s="151">
        <f t="shared" si="186"/>
        <v>0.6</v>
      </c>
      <c r="J1695">
        <f t="shared" si="187"/>
        <v>0.39999999999999997</v>
      </c>
      <c r="K1695">
        <f t="shared" si="188"/>
        <v>0.3</v>
      </c>
      <c r="L1695">
        <f t="shared" si="189"/>
        <v>0.44999999999999996</v>
      </c>
      <c r="M1695" s="150"/>
      <c r="U1695" s="239"/>
    </row>
    <row r="1696" spans="1:21">
      <c r="A1696" s="239" t="s">
        <v>3987</v>
      </c>
      <c r="B1696" s="239">
        <f t="shared" si="184"/>
        <v>25</v>
      </c>
      <c r="C1696" s="239">
        <f t="shared" si="185"/>
        <v>2.2000000000000002</v>
      </c>
      <c r="E1696" s="149" t="s">
        <v>2445</v>
      </c>
      <c r="F1696" s="150">
        <v>1.24</v>
      </c>
      <c r="G1696" s="150">
        <v>7.85E-2</v>
      </c>
      <c r="H1696" s="150">
        <v>0.01</v>
      </c>
      <c r="I1696" s="151">
        <f t="shared" si="186"/>
        <v>0.6</v>
      </c>
      <c r="J1696">
        <f t="shared" si="187"/>
        <v>0.39999999999999997</v>
      </c>
      <c r="K1696">
        <f t="shared" si="188"/>
        <v>0.3</v>
      </c>
      <c r="L1696">
        <f t="shared" si="189"/>
        <v>0.44999999999999996</v>
      </c>
      <c r="M1696" s="150"/>
      <c r="U1696" s="239"/>
    </row>
    <row r="1697" spans="1:21">
      <c r="A1697" s="239" t="s">
        <v>3987</v>
      </c>
      <c r="B1697" s="239">
        <f t="shared" si="184"/>
        <v>25</v>
      </c>
      <c r="C1697" s="239">
        <f t="shared" si="185"/>
        <v>2.5</v>
      </c>
      <c r="E1697" s="149" t="s">
        <v>2446</v>
      </c>
      <c r="F1697" s="150">
        <v>1.39</v>
      </c>
      <c r="G1697" s="150">
        <v>7.85E-2</v>
      </c>
      <c r="H1697" s="150">
        <v>0.01</v>
      </c>
      <c r="I1697" s="151">
        <f t="shared" si="186"/>
        <v>0.6</v>
      </c>
      <c r="J1697">
        <f t="shared" si="187"/>
        <v>0.39999999999999997</v>
      </c>
      <c r="K1697">
        <f t="shared" si="188"/>
        <v>0.3</v>
      </c>
      <c r="L1697">
        <f t="shared" si="189"/>
        <v>0.44999999999999996</v>
      </c>
      <c r="M1697" s="150"/>
      <c r="U1697" s="239"/>
    </row>
    <row r="1698" spans="1:21">
      <c r="A1698" s="239" t="s">
        <v>3987</v>
      </c>
      <c r="B1698" s="239">
        <f t="shared" si="184"/>
        <v>25</v>
      </c>
      <c r="C1698" s="239">
        <f t="shared" si="185"/>
        <v>2.8</v>
      </c>
      <c r="E1698" s="149" t="s">
        <v>2447</v>
      </c>
      <c r="F1698" s="150">
        <v>1.53</v>
      </c>
      <c r="G1698" s="150">
        <v>7.85E-2</v>
      </c>
      <c r="H1698" s="150">
        <v>0.01</v>
      </c>
      <c r="I1698" s="151">
        <f t="shared" si="186"/>
        <v>0.6</v>
      </c>
      <c r="J1698">
        <f t="shared" si="187"/>
        <v>0.39999999999999997</v>
      </c>
      <c r="K1698">
        <f t="shared" si="188"/>
        <v>0.3</v>
      </c>
      <c r="L1698">
        <f t="shared" si="189"/>
        <v>0.44999999999999996</v>
      </c>
      <c r="M1698" s="150"/>
      <c r="U1698" s="239"/>
    </row>
    <row r="1699" spans="1:21">
      <c r="A1699" s="239" t="s">
        <v>3987</v>
      </c>
      <c r="B1699" s="239">
        <f t="shared" si="184"/>
        <v>25</v>
      </c>
      <c r="C1699" s="239">
        <f t="shared" si="185"/>
        <v>3</v>
      </c>
      <c r="E1699" s="149" t="s">
        <v>2448</v>
      </c>
      <c r="F1699" s="150">
        <v>1.63</v>
      </c>
      <c r="G1699" s="150">
        <v>7.85E-2</v>
      </c>
      <c r="H1699" s="150">
        <v>0.01</v>
      </c>
      <c r="I1699" s="151">
        <f t="shared" si="186"/>
        <v>0.6</v>
      </c>
      <c r="J1699">
        <f t="shared" si="187"/>
        <v>0.39999999999999997</v>
      </c>
      <c r="K1699">
        <f t="shared" si="188"/>
        <v>0.3</v>
      </c>
      <c r="L1699">
        <f t="shared" si="189"/>
        <v>0.44999999999999996</v>
      </c>
      <c r="M1699" s="150"/>
      <c r="U1699" s="239"/>
    </row>
    <row r="1700" spans="1:21">
      <c r="A1700" s="239" t="s">
        <v>3987</v>
      </c>
      <c r="B1700" s="239">
        <f t="shared" si="184"/>
        <v>25</v>
      </c>
      <c r="C1700" s="239">
        <f t="shared" si="185"/>
        <v>3.25</v>
      </c>
      <c r="E1700" s="149" t="s">
        <v>2449</v>
      </c>
      <c r="F1700" s="150">
        <v>1.74</v>
      </c>
      <c r="G1700" s="150">
        <v>7.85E-2</v>
      </c>
      <c r="H1700" s="150">
        <v>0.01</v>
      </c>
      <c r="I1700" s="151">
        <f t="shared" si="186"/>
        <v>0.6</v>
      </c>
      <c r="J1700">
        <f t="shared" si="187"/>
        <v>0.39999999999999997</v>
      </c>
      <c r="K1700">
        <f t="shared" si="188"/>
        <v>0.3</v>
      </c>
      <c r="L1700">
        <f t="shared" si="189"/>
        <v>0.44999999999999996</v>
      </c>
      <c r="M1700" s="150"/>
      <c r="U1700" s="239"/>
    </row>
    <row r="1701" spans="1:21">
      <c r="A1701" s="239" t="s">
        <v>3987</v>
      </c>
      <c r="B1701" s="239">
        <f t="shared" si="184"/>
        <v>25</v>
      </c>
      <c r="C1701" s="239">
        <f t="shared" si="185"/>
        <v>3.5</v>
      </c>
      <c r="E1701" s="149" t="s">
        <v>2450</v>
      </c>
      <c r="F1701" s="150">
        <v>1.86</v>
      </c>
      <c r="G1701" s="150">
        <v>7.85E-2</v>
      </c>
      <c r="H1701" s="150">
        <v>0.01</v>
      </c>
      <c r="I1701" s="151">
        <f t="shared" si="186"/>
        <v>0.6</v>
      </c>
      <c r="J1701">
        <f t="shared" si="187"/>
        <v>0.39999999999999997</v>
      </c>
      <c r="K1701">
        <f t="shared" si="188"/>
        <v>0.3</v>
      </c>
      <c r="L1701">
        <f t="shared" si="189"/>
        <v>0.44999999999999996</v>
      </c>
      <c r="M1701" s="150"/>
      <c r="U1701" s="239"/>
    </row>
    <row r="1702" spans="1:21">
      <c r="A1702" s="239" t="s">
        <v>3987</v>
      </c>
      <c r="B1702" s="239">
        <f t="shared" ref="B1702:B1765" si="190">SPLITME($E1702,0,"*","tube Ø")</f>
        <v>25</v>
      </c>
      <c r="C1702" s="239">
        <f t="shared" ref="C1702:C1765" si="191">SPLITME($E1702,1,"*","tube Ø")</f>
        <v>4</v>
      </c>
      <c r="E1702" s="149" t="s">
        <v>2451</v>
      </c>
      <c r="F1702" s="150">
        <v>2.0699999999999998</v>
      </c>
      <c r="G1702" s="150">
        <v>7.85E-2</v>
      </c>
      <c r="H1702" s="150">
        <v>0.01</v>
      </c>
      <c r="I1702" s="151">
        <f t="shared" si="186"/>
        <v>0.6</v>
      </c>
      <c r="J1702">
        <f t="shared" si="187"/>
        <v>0.39999999999999997</v>
      </c>
      <c r="K1702">
        <f t="shared" si="188"/>
        <v>0.3</v>
      </c>
      <c r="L1702">
        <f t="shared" si="189"/>
        <v>0.44999999999999996</v>
      </c>
      <c r="M1702" s="150"/>
      <c r="U1702" s="239"/>
    </row>
    <row r="1703" spans="1:21">
      <c r="A1703" s="239" t="s">
        <v>3987</v>
      </c>
      <c r="B1703" s="239">
        <f t="shared" si="190"/>
        <v>25</v>
      </c>
      <c r="C1703" s="239">
        <f t="shared" si="191"/>
        <v>4.5</v>
      </c>
      <c r="E1703" s="149" t="s">
        <v>2452</v>
      </c>
      <c r="F1703" s="150">
        <v>2.2799999999999998</v>
      </c>
      <c r="G1703" s="150">
        <v>7.85E-2</v>
      </c>
      <c r="H1703" s="150">
        <v>0.01</v>
      </c>
      <c r="I1703" s="151">
        <f t="shared" si="186"/>
        <v>0.6</v>
      </c>
      <c r="J1703">
        <f t="shared" si="187"/>
        <v>0.39999999999999997</v>
      </c>
      <c r="K1703">
        <f t="shared" si="188"/>
        <v>0.3</v>
      </c>
      <c r="L1703">
        <f t="shared" si="189"/>
        <v>0.44999999999999996</v>
      </c>
      <c r="M1703" s="150"/>
      <c r="U1703" s="239"/>
    </row>
    <row r="1704" spans="1:21">
      <c r="A1704" s="239" t="s">
        <v>3987</v>
      </c>
      <c r="B1704" s="239">
        <f t="shared" si="190"/>
        <v>25</v>
      </c>
      <c r="C1704" s="239">
        <f t="shared" si="191"/>
        <v>5</v>
      </c>
      <c r="E1704" s="149" t="s">
        <v>2453</v>
      </c>
      <c r="F1704" s="150">
        <v>2.4700000000000002</v>
      </c>
      <c r="G1704" s="150">
        <v>7.85E-2</v>
      </c>
      <c r="H1704" s="150">
        <v>0.01</v>
      </c>
      <c r="I1704" s="151">
        <f t="shared" si="186"/>
        <v>0.6</v>
      </c>
      <c r="J1704">
        <f t="shared" si="187"/>
        <v>0.39999999999999997</v>
      </c>
      <c r="K1704">
        <f t="shared" si="188"/>
        <v>0.3</v>
      </c>
      <c r="L1704">
        <f t="shared" si="189"/>
        <v>0.44999999999999996</v>
      </c>
      <c r="M1704" s="150"/>
      <c r="U1704" s="239"/>
    </row>
    <row r="1705" spans="1:21">
      <c r="A1705" s="239" t="s">
        <v>3987</v>
      </c>
      <c r="B1705" s="239">
        <f t="shared" si="190"/>
        <v>25</v>
      </c>
      <c r="C1705" s="239">
        <f t="shared" si="191"/>
        <v>5.5</v>
      </c>
      <c r="E1705" s="149" t="s">
        <v>2454</v>
      </c>
      <c r="F1705" s="150">
        <v>2.65</v>
      </c>
      <c r="G1705" s="150">
        <v>7.85E-2</v>
      </c>
      <c r="H1705" s="150">
        <v>0.01</v>
      </c>
      <c r="I1705" s="151">
        <f t="shared" si="186"/>
        <v>0.6</v>
      </c>
      <c r="J1705">
        <f t="shared" si="187"/>
        <v>0.39999999999999997</v>
      </c>
      <c r="K1705">
        <f t="shared" si="188"/>
        <v>0.3</v>
      </c>
      <c r="L1705">
        <f t="shared" si="189"/>
        <v>0.44999999999999996</v>
      </c>
      <c r="M1705" s="150"/>
      <c r="U1705" s="239"/>
    </row>
    <row r="1706" spans="1:21">
      <c r="A1706" s="239" t="s">
        <v>3987</v>
      </c>
      <c r="B1706" s="239">
        <f t="shared" si="190"/>
        <v>25</v>
      </c>
      <c r="C1706" s="239">
        <f t="shared" si="191"/>
        <v>6</v>
      </c>
      <c r="E1706" s="149" t="s">
        <v>2455</v>
      </c>
      <c r="F1706" s="150">
        <v>2.81</v>
      </c>
      <c r="G1706" s="150">
        <v>7.85E-2</v>
      </c>
      <c r="H1706" s="150">
        <v>0.01</v>
      </c>
      <c r="I1706" s="151">
        <f t="shared" si="186"/>
        <v>0.6</v>
      </c>
      <c r="J1706">
        <f t="shared" si="187"/>
        <v>0.39999999999999997</v>
      </c>
      <c r="K1706">
        <f t="shared" si="188"/>
        <v>0.3</v>
      </c>
      <c r="L1706">
        <f t="shared" si="189"/>
        <v>0.44999999999999996</v>
      </c>
      <c r="M1706" s="150"/>
      <c r="U1706" s="239"/>
    </row>
    <row r="1707" spans="1:21">
      <c r="A1707" s="239" t="s">
        <v>3987</v>
      </c>
      <c r="B1707" s="239">
        <f t="shared" si="190"/>
        <v>25</v>
      </c>
      <c r="C1707" s="239">
        <f t="shared" si="191"/>
        <v>6.5</v>
      </c>
      <c r="E1707" s="149" t="s">
        <v>2456</v>
      </c>
      <c r="F1707" s="150">
        <v>2.97</v>
      </c>
      <c r="G1707" s="150">
        <v>7.85E-2</v>
      </c>
      <c r="H1707" s="150">
        <v>0.01</v>
      </c>
      <c r="I1707" s="151">
        <f t="shared" si="186"/>
        <v>0.6</v>
      </c>
      <c r="J1707">
        <f t="shared" si="187"/>
        <v>0.39999999999999997</v>
      </c>
      <c r="K1707">
        <f t="shared" si="188"/>
        <v>0.3</v>
      </c>
      <c r="L1707">
        <f t="shared" si="189"/>
        <v>0.44999999999999996</v>
      </c>
      <c r="M1707" s="150"/>
      <c r="U1707" s="239"/>
    </row>
    <row r="1708" spans="1:21">
      <c r="A1708" s="239" t="s">
        <v>3987</v>
      </c>
      <c r="B1708" s="239">
        <f t="shared" si="190"/>
        <v>25</v>
      </c>
      <c r="C1708" s="239">
        <f t="shared" si="191"/>
        <v>7</v>
      </c>
      <c r="E1708" s="149" t="s">
        <v>2457</v>
      </c>
      <c r="F1708" s="150">
        <v>3.11</v>
      </c>
      <c r="G1708" s="150">
        <v>7.85E-2</v>
      </c>
      <c r="H1708" s="150">
        <v>0.01</v>
      </c>
      <c r="I1708" s="151">
        <f t="shared" si="186"/>
        <v>0.6</v>
      </c>
      <c r="J1708">
        <f t="shared" si="187"/>
        <v>0.39999999999999997</v>
      </c>
      <c r="K1708">
        <f t="shared" si="188"/>
        <v>0.3</v>
      </c>
      <c r="L1708">
        <f t="shared" si="189"/>
        <v>0.44999999999999996</v>
      </c>
      <c r="M1708" s="150"/>
      <c r="U1708" s="239"/>
    </row>
    <row r="1709" spans="1:21">
      <c r="A1709" s="239" t="s">
        <v>3987</v>
      </c>
      <c r="B1709" s="239">
        <f t="shared" si="190"/>
        <v>25</v>
      </c>
      <c r="C1709" s="239">
        <f t="shared" si="191"/>
        <v>7.25</v>
      </c>
      <c r="E1709" s="149" t="s">
        <v>2458</v>
      </c>
      <c r="F1709" s="150">
        <v>3.17</v>
      </c>
      <c r="G1709" s="150">
        <v>7.85E-2</v>
      </c>
      <c r="H1709" s="150">
        <v>0.01</v>
      </c>
      <c r="I1709" s="151">
        <f t="shared" si="186"/>
        <v>0.6</v>
      </c>
      <c r="J1709">
        <f t="shared" si="187"/>
        <v>0.39999999999999997</v>
      </c>
      <c r="K1709">
        <f t="shared" si="188"/>
        <v>0.3</v>
      </c>
      <c r="L1709">
        <f t="shared" si="189"/>
        <v>0.44999999999999996</v>
      </c>
      <c r="M1709" s="150"/>
      <c r="U1709" s="239"/>
    </row>
    <row r="1710" spans="1:21">
      <c r="A1710" s="239" t="s">
        <v>3987</v>
      </c>
      <c r="B1710" s="239">
        <f t="shared" si="190"/>
        <v>25</v>
      </c>
      <c r="C1710" s="239">
        <f t="shared" si="191"/>
        <v>7.5</v>
      </c>
      <c r="E1710" s="149" t="s">
        <v>2459</v>
      </c>
      <c r="F1710" s="150">
        <v>3.24</v>
      </c>
      <c r="G1710" s="150">
        <v>7.85E-2</v>
      </c>
      <c r="H1710" s="150">
        <v>0.01</v>
      </c>
      <c r="I1710" s="151">
        <f t="shared" si="186"/>
        <v>0.6</v>
      </c>
      <c r="J1710">
        <f t="shared" si="187"/>
        <v>0.39999999999999997</v>
      </c>
      <c r="K1710">
        <f t="shared" si="188"/>
        <v>0.3</v>
      </c>
      <c r="L1710">
        <f t="shared" si="189"/>
        <v>0.44999999999999996</v>
      </c>
      <c r="M1710" s="150"/>
      <c r="U1710" s="239"/>
    </row>
    <row r="1711" spans="1:21">
      <c r="A1711" s="239" t="s">
        <v>3987</v>
      </c>
      <c r="B1711" s="239">
        <f t="shared" si="190"/>
        <v>25</v>
      </c>
      <c r="C1711" s="239">
        <f t="shared" si="191"/>
        <v>8</v>
      </c>
      <c r="E1711" s="149" t="s">
        <v>2460</v>
      </c>
      <c r="F1711" s="150">
        <v>3.35</v>
      </c>
      <c r="G1711" s="150">
        <v>7.85E-2</v>
      </c>
      <c r="H1711" s="150">
        <v>0.01</v>
      </c>
      <c r="I1711" s="151">
        <f t="shared" si="186"/>
        <v>0.6</v>
      </c>
      <c r="J1711">
        <f t="shared" si="187"/>
        <v>0.39999999999999997</v>
      </c>
      <c r="K1711">
        <f t="shared" si="188"/>
        <v>0.3</v>
      </c>
      <c r="L1711">
        <f t="shared" si="189"/>
        <v>0.44999999999999996</v>
      </c>
      <c r="M1711" s="150"/>
      <c r="U1711" s="239"/>
    </row>
    <row r="1712" spans="1:21">
      <c r="A1712" s="239" t="s">
        <v>3987</v>
      </c>
      <c r="B1712" s="239">
        <f t="shared" si="190"/>
        <v>25</v>
      </c>
      <c r="C1712" s="239">
        <f t="shared" si="191"/>
        <v>8.5</v>
      </c>
      <c r="E1712" s="149" t="s">
        <v>2461</v>
      </c>
      <c r="F1712" s="150">
        <v>3.46</v>
      </c>
      <c r="G1712" s="150">
        <v>7.85E-2</v>
      </c>
      <c r="H1712" s="150">
        <v>0.01</v>
      </c>
      <c r="I1712" s="151">
        <f t="shared" si="186"/>
        <v>0.6</v>
      </c>
      <c r="J1712">
        <f t="shared" si="187"/>
        <v>0.39999999999999997</v>
      </c>
      <c r="K1712">
        <f t="shared" si="188"/>
        <v>0.3</v>
      </c>
      <c r="L1712">
        <f t="shared" si="189"/>
        <v>0.44999999999999996</v>
      </c>
      <c r="M1712" s="150"/>
      <c r="U1712" s="239"/>
    </row>
    <row r="1713" spans="1:21">
      <c r="A1713" s="239" t="s">
        <v>3987</v>
      </c>
      <c r="B1713" s="239">
        <f t="shared" si="190"/>
        <v>25.4</v>
      </c>
      <c r="C1713" s="239">
        <f t="shared" si="191"/>
        <v>1.2</v>
      </c>
      <c r="E1713" s="149" t="s">
        <v>2462</v>
      </c>
      <c r="F1713" s="150">
        <v>0.69</v>
      </c>
      <c r="G1713" s="150">
        <v>7.85E-2</v>
      </c>
      <c r="H1713" s="150">
        <v>0.01</v>
      </c>
      <c r="I1713" s="151">
        <f t="shared" si="186"/>
        <v>0.6</v>
      </c>
      <c r="J1713">
        <f t="shared" si="187"/>
        <v>0.39999999999999997</v>
      </c>
      <c r="K1713">
        <f t="shared" si="188"/>
        <v>0.3</v>
      </c>
      <c r="L1713">
        <f t="shared" si="189"/>
        <v>0.44999999999999996</v>
      </c>
      <c r="M1713" s="150"/>
      <c r="U1713" s="239"/>
    </row>
    <row r="1714" spans="1:21">
      <c r="A1714" s="239" t="s">
        <v>3987</v>
      </c>
      <c r="B1714" s="239">
        <f t="shared" si="190"/>
        <v>26</v>
      </c>
      <c r="C1714" s="239">
        <f t="shared" si="191"/>
        <v>0.5</v>
      </c>
      <c r="E1714" s="149" t="s">
        <v>2472</v>
      </c>
      <c r="F1714" s="150">
        <v>0.31</v>
      </c>
      <c r="G1714" s="150">
        <v>8.1640000000000004E-2</v>
      </c>
      <c r="H1714" s="150">
        <v>0.01</v>
      </c>
      <c r="I1714" s="151">
        <f t="shared" si="186"/>
        <v>0.6</v>
      </c>
      <c r="J1714">
        <f t="shared" si="187"/>
        <v>0.39999999999999997</v>
      </c>
      <c r="K1714">
        <f t="shared" si="188"/>
        <v>0.3</v>
      </c>
      <c r="L1714">
        <f t="shared" si="189"/>
        <v>0.44999999999999996</v>
      </c>
      <c r="M1714" s="150"/>
      <c r="U1714" s="239"/>
    </row>
    <row r="1715" spans="1:21">
      <c r="A1715" s="239" t="s">
        <v>3987</v>
      </c>
      <c r="B1715" s="239">
        <f t="shared" si="190"/>
        <v>26</v>
      </c>
      <c r="C1715" s="239">
        <f t="shared" si="191"/>
        <v>0.75</v>
      </c>
      <c r="E1715" s="149" t="s">
        <v>2473</v>
      </c>
      <c r="F1715" s="150">
        <v>0.47</v>
      </c>
      <c r="G1715" s="150">
        <v>8.1640000000000004E-2</v>
      </c>
      <c r="H1715" s="150">
        <v>0.01</v>
      </c>
      <c r="I1715" s="151">
        <f t="shared" si="186"/>
        <v>0.6</v>
      </c>
      <c r="J1715">
        <f t="shared" si="187"/>
        <v>0.39999999999999997</v>
      </c>
      <c r="K1715">
        <f t="shared" si="188"/>
        <v>0.3</v>
      </c>
      <c r="L1715">
        <f t="shared" si="189"/>
        <v>0.44999999999999996</v>
      </c>
      <c r="M1715" s="150"/>
      <c r="U1715" s="239"/>
    </row>
    <row r="1716" spans="1:21">
      <c r="A1716" s="239" t="s">
        <v>3987</v>
      </c>
      <c r="B1716" s="239">
        <f t="shared" si="190"/>
        <v>26</v>
      </c>
      <c r="C1716" s="239">
        <f t="shared" si="191"/>
        <v>1</v>
      </c>
      <c r="E1716" s="149" t="s">
        <v>2474</v>
      </c>
      <c r="F1716" s="150">
        <v>0.62</v>
      </c>
      <c r="G1716" s="150">
        <v>8.1640000000000004E-2</v>
      </c>
      <c r="H1716" s="150">
        <v>0.01</v>
      </c>
      <c r="I1716" s="151">
        <f t="shared" si="186"/>
        <v>0.6</v>
      </c>
      <c r="J1716">
        <f t="shared" si="187"/>
        <v>0.39999999999999997</v>
      </c>
      <c r="K1716">
        <f t="shared" si="188"/>
        <v>0.3</v>
      </c>
      <c r="L1716">
        <f t="shared" si="189"/>
        <v>0.44999999999999996</v>
      </c>
      <c r="M1716" s="150"/>
      <c r="U1716" s="239"/>
    </row>
    <row r="1717" spans="1:21">
      <c r="A1717" s="239" t="s">
        <v>3987</v>
      </c>
      <c r="B1717" s="239">
        <f t="shared" si="190"/>
        <v>26</v>
      </c>
      <c r="C1717" s="239">
        <f t="shared" si="191"/>
        <v>1.25</v>
      </c>
      <c r="E1717" s="149" t="s">
        <v>2475</v>
      </c>
      <c r="F1717" s="150">
        <v>0.76</v>
      </c>
      <c r="G1717" s="150">
        <v>8.1640000000000004E-2</v>
      </c>
      <c r="H1717" s="150">
        <v>0.01</v>
      </c>
      <c r="I1717" s="151">
        <f t="shared" si="186"/>
        <v>0.6</v>
      </c>
      <c r="J1717">
        <f t="shared" si="187"/>
        <v>0.39999999999999997</v>
      </c>
      <c r="K1717">
        <f t="shared" si="188"/>
        <v>0.3</v>
      </c>
      <c r="L1717">
        <f t="shared" si="189"/>
        <v>0.44999999999999996</v>
      </c>
      <c r="M1717" s="150"/>
      <c r="U1717" s="239"/>
    </row>
    <row r="1718" spans="1:21">
      <c r="A1718" s="239" t="s">
        <v>3987</v>
      </c>
      <c r="B1718" s="239">
        <f t="shared" si="190"/>
        <v>26</v>
      </c>
      <c r="C1718" s="239">
        <f t="shared" si="191"/>
        <v>1.5</v>
      </c>
      <c r="E1718" s="149" t="s">
        <v>2476</v>
      </c>
      <c r="F1718" s="150">
        <v>0.91</v>
      </c>
      <c r="G1718" s="150">
        <v>8.1640000000000004E-2</v>
      </c>
      <c r="H1718" s="150">
        <v>0.01</v>
      </c>
      <c r="I1718" s="151">
        <f t="shared" si="186"/>
        <v>0.6</v>
      </c>
      <c r="J1718">
        <f t="shared" si="187"/>
        <v>0.39999999999999997</v>
      </c>
      <c r="K1718">
        <f t="shared" si="188"/>
        <v>0.3</v>
      </c>
      <c r="L1718">
        <f t="shared" si="189"/>
        <v>0.44999999999999996</v>
      </c>
      <c r="M1718" s="150"/>
      <c r="U1718" s="239"/>
    </row>
    <row r="1719" spans="1:21">
      <c r="A1719" s="239" t="s">
        <v>3987</v>
      </c>
      <c r="B1719" s="239">
        <f t="shared" si="190"/>
        <v>26</v>
      </c>
      <c r="C1719" s="239">
        <f t="shared" si="191"/>
        <v>1.75</v>
      </c>
      <c r="E1719" s="149" t="s">
        <v>2477</v>
      </c>
      <c r="F1719" s="150">
        <v>1.05</v>
      </c>
      <c r="G1719" s="150">
        <v>8.1640000000000004E-2</v>
      </c>
      <c r="H1719" s="150">
        <v>0.01</v>
      </c>
      <c r="I1719" s="151">
        <f t="shared" si="186"/>
        <v>0.6</v>
      </c>
      <c r="J1719">
        <f t="shared" si="187"/>
        <v>0.39999999999999997</v>
      </c>
      <c r="K1719">
        <f t="shared" si="188"/>
        <v>0.3</v>
      </c>
      <c r="L1719">
        <f t="shared" si="189"/>
        <v>0.44999999999999996</v>
      </c>
      <c r="M1719" s="150"/>
      <c r="U1719" s="239"/>
    </row>
    <row r="1720" spans="1:21">
      <c r="A1720" s="239" t="s">
        <v>3987</v>
      </c>
      <c r="B1720" s="239">
        <f t="shared" si="190"/>
        <v>26</v>
      </c>
      <c r="C1720" s="239">
        <f t="shared" si="191"/>
        <v>2</v>
      </c>
      <c r="E1720" s="149" t="s">
        <v>2478</v>
      </c>
      <c r="F1720" s="150">
        <v>1.18</v>
      </c>
      <c r="G1720" s="150">
        <v>8.1640000000000004E-2</v>
      </c>
      <c r="H1720" s="150">
        <v>0.01</v>
      </c>
      <c r="I1720" s="151">
        <f t="shared" si="186"/>
        <v>0.6</v>
      </c>
      <c r="J1720">
        <f t="shared" si="187"/>
        <v>0.39999999999999997</v>
      </c>
      <c r="K1720">
        <f t="shared" si="188"/>
        <v>0.3</v>
      </c>
      <c r="L1720">
        <f t="shared" si="189"/>
        <v>0.44999999999999996</v>
      </c>
      <c r="M1720" s="150"/>
      <c r="U1720" s="239"/>
    </row>
    <row r="1721" spans="1:21">
      <c r="A1721" s="239" t="s">
        <v>3987</v>
      </c>
      <c r="B1721" s="239">
        <f t="shared" si="190"/>
        <v>26</v>
      </c>
      <c r="C1721" s="239">
        <f t="shared" si="191"/>
        <v>2.2000000000000002</v>
      </c>
      <c r="E1721" s="149" t="s">
        <v>2479</v>
      </c>
      <c r="F1721" s="150">
        <v>1.29</v>
      </c>
      <c r="G1721" s="150">
        <v>8.1640000000000004E-2</v>
      </c>
      <c r="H1721" s="150">
        <v>0.01</v>
      </c>
      <c r="I1721" s="151">
        <f t="shared" si="186"/>
        <v>0.6</v>
      </c>
      <c r="J1721">
        <f t="shared" si="187"/>
        <v>0.39999999999999997</v>
      </c>
      <c r="K1721">
        <f t="shared" si="188"/>
        <v>0.3</v>
      </c>
      <c r="L1721">
        <f t="shared" si="189"/>
        <v>0.44999999999999996</v>
      </c>
      <c r="M1721" s="150"/>
      <c r="U1721" s="239"/>
    </row>
    <row r="1722" spans="1:21">
      <c r="A1722" s="239" t="s">
        <v>3987</v>
      </c>
      <c r="B1722" s="239">
        <f t="shared" si="190"/>
        <v>26</v>
      </c>
      <c r="C1722" s="239">
        <f t="shared" si="191"/>
        <v>2.5</v>
      </c>
      <c r="E1722" s="149" t="s">
        <v>2480</v>
      </c>
      <c r="F1722" s="150">
        <v>1.45</v>
      </c>
      <c r="G1722" s="150">
        <v>8.1640000000000004E-2</v>
      </c>
      <c r="H1722" s="150">
        <v>0.01</v>
      </c>
      <c r="I1722" s="151">
        <f t="shared" si="186"/>
        <v>0.6</v>
      </c>
      <c r="J1722">
        <f t="shared" si="187"/>
        <v>0.39999999999999997</v>
      </c>
      <c r="K1722">
        <f t="shared" si="188"/>
        <v>0.3</v>
      </c>
      <c r="L1722">
        <f t="shared" si="189"/>
        <v>0.44999999999999996</v>
      </c>
      <c r="M1722" s="150"/>
      <c r="U1722" s="239"/>
    </row>
    <row r="1723" spans="1:21">
      <c r="A1723" s="239" t="s">
        <v>3987</v>
      </c>
      <c r="B1723" s="239">
        <f t="shared" si="190"/>
        <v>26</v>
      </c>
      <c r="C1723" s="239">
        <f t="shared" si="191"/>
        <v>2.8</v>
      </c>
      <c r="E1723" s="149" t="s">
        <v>2481</v>
      </c>
      <c r="F1723" s="150">
        <v>1.6</v>
      </c>
      <c r="G1723" s="150">
        <v>8.1640000000000004E-2</v>
      </c>
      <c r="H1723" s="150">
        <v>0.01</v>
      </c>
      <c r="I1723" s="151">
        <f t="shared" si="186"/>
        <v>0.6</v>
      </c>
      <c r="J1723">
        <f t="shared" si="187"/>
        <v>0.39999999999999997</v>
      </c>
      <c r="K1723">
        <f t="shared" si="188"/>
        <v>0.3</v>
      </c>
      <c r="L1723">
        <f t="shared" si="189"/>
        <v>0.44999999999999996</v>
      </c>
      <c r="M1723" s="150"/>
      <c r="U1723" s="239"/>
    </row>
    <row r="1724" spans="1:21">
      <c r="A1724" s="239" t="s">
        <v>3987</v>
      </c>
      <c r="B1724" s="239">
        <f t="shared" si="190"/>
        <v>26</v>
      </c>
      <c r="C1724" s="239">
        <f t="shared" si="191"/>
        <v>3</v>
      </c>
      <c r="E1724" s="149" t="s">
        <v>2482</v>
      </c>
      <c r="F1724" s="150">
        <v>1.7</v>
      </c>
      <c r="G1724" s="150">
        <v>8.1640000000000004E-2</v>
      </c>
      <c r="H1724" s="150">
        <v>0.01</v>
      </c>
      <c r="I1724" s="151">
        <f t="shared" si="186"/>
        <v>0.6</v>
      </c>
      <c r="J1724">
        <f t="shared" si="187"/>
        <v>0.39999999999999997</v>
      </c>
      <c r="K1724">
        <f t="shared" si="188"/>
        <v>0.3</v>
      </c>
      <c r="L1724">
        <f t="shared" si="189"/>
        <v>0.44999999999999996</v>
      </c>
      <c r="M1724" s="150"/>
      <c r="U1724" s="239"/>
    </row>
    <row r="1725" spans="1:21">
      <c r="A1725" s="239" t="s">
        <v>3987</v>
      </c>
      <c r="B1725" s="239">
        <f t="shared" si="190"/>
        <v>26</v>
      </c>
      <c r="C1725" s="239">
        <f t="shared" si="191"/>
        <v>3.5</v>
      </c>
      <c r="E1725" s="149" t="s">
        <v>2483</v>
      </c>
      <c r="F1725" s="150">
        <v>1.94</v>
      </c>
      <c r="G1725" s="150">
        <v>8.1640000000000004E-2</v>
      </c>
      <c r="H1725" s="150">
        <v>0.01</v>
      </c>
      <c r="I1725" s="151">
        <f t="shared" si="186"/>
        <v>0.6</v>
      </c>
      <c r="J1725">
        <f t="shared" si="187"/>
        <v>0.39999999999999997</v>
      </c>
      <c r="K1725">
        <f t="shared" si="188"/>
        <v>0.3</v>
      </c>
      <c r="L1725">
        <f t="shared" si="189"/>
        <v>0.44999999999999996</v>
      </c>
      <c r="M1725" s="150"/>
      <c r="U1725" s="239"/>
    </row>
    <row r="1726" spans="1:21">
      <c r="A1726" s="239" t="s">
        <v>3987</v>
      </c>
      <c r="B1726" s="239">
        <f t="shared" si="190"/>
        <v>26</v>
      </c>
      <c r="C1726" s="239">
        <f t="shared" si="191"/>
        <v>3.75</v>
      </c>
      <c r="E1726" s="149" t="s">
        <v>2484</v>
      </c>
      <c r="F1726" s="150">
        <v>2.06</v>
      </c>
      <c r="G1726" s="150">
        <v>8.1640000000000004E-2</v>
      </c>
      <c r="H1726" s="150">
        <v>0.01</v>
      </c>
      <c r="I1726" s="151">
        <f t="shared" si="186"/>
        <v>0.6</v>
      </c>
      <c r="J1726">
        <f t="shared" si="187"/>
        <v>0.39999999999999997</v>
      </c>
      <c r="K1726">
        <f t="shared" si="188"/>
        <v>0.3</v>
      </c>
      <c r="L1726">
        <f t="shared" si="189"/>
        <v>0.44999999999999996</v>
      </c>
      <c r="M1726" s="150"/>
      <c r="U1726" s="239"/>
    </row>
    <row r="1727" spans="1:21">
      <c r="A1727" s="239" t="s">
        <v>3987</v>
      </c>
      <c r="B1727" s="239">
        <f t="shared" si="190"/>
        <v>26</v>
      </c>
      <c r="C1727" s="239">
        <f t="shared" si="191"/>
        <v>4</v>
      </c>
      <c r="E1727" s="149" t="s">
        <v>2485</v>
      </c>
      <c r="F1727" s="150">
        <v>2.17</v>
      </c>
      <c r="G1727" s="150">
        <v>8.1640000000000004E-2</v>
      </c>
      <c r="H1727" s="150">
        <v>0.01</v>
      </c>
      <c r="I1727" s="151">
        <f t="shared" si="186"/>
        <v>0.6</v>
      </c>
      <c r="J1727">
        <f t="shared" si="187"/>
        <v>0.39999999999999997</v>
      </c>
      <c r="K1727">
        <f t="shared" si="188"/>
        <v>0.3</v>
      </c>
      <c r="L1727">
        <f t="shared" si="189"/>
        <v>0.44999999999999996</v>
      </c>
      <c r="M1727" s="150"/>
      <c r="U1727" s="239"/>
    </row>
    <row r="1728" spans="1:21">
      <c r="A1728" s="239" t="s">
        <v>3987</v>
      </c>
      <c r="B1728" s="239">
        <f t="shared" si="190"/>
        <v>26</v>
      </c>
      <c r="C1728" s="239">
        <f t="shared" si="191"/>
        <v>4.25</v>
      </c>
      <c r="E1728" s="149" t="s">
        <v>2486</v>
      </c>
      <c r="F1728" s="150">
        <v>2.2799999999999998</v>
      </c>
      <c r="G1728" s="150">
        <v>8.1640000000000004E-2</v>
      </c>
      <c r="H1728" s="150">
        <v>0.01</v>
      </c>
      <c r="I1728" s="151">
        <f t="shared" si="186"/>
        <v>0.6</v>
      </c>
      <c r="J1728">
        <f t="shared" si="187"/>
        <v>0.39999999999999997</v>
      </c>
      <c r="K1728">
        <f t="shared" si="188"/>
        <v>0.3</v>
      </c>
      <c r="L1728">
        <f t="shared" si="189"/>
        <v>0.44999999999999996</v>
      </c>
      <c r="M1728" s="150"/>
      <c r="U1728" s="239"/>
    </row>
    <row r="1729" spans="1:21">
      <c r="A1729" s="239" t="s">
        <v>3987</v>
      </c>
      <c r="B1729" s="239">
        <f t="shared" si="190"/>
        <v>26</v>
      </c>
      <c r="C1729" s="239">
        <f t="shared" si="191"/>
        <v>4.5</v>
      </c>
      <c r="E1729" s="149" t="s">
        <v>2487</v>
      </c>
      <c r="F1729" s="150">
        <v>2.39</v>
      </c>
      <c r="G1729" s="150">
        <v>8.1640000000000004E-2</v>
      </c>
      <c r="H1729" s="150">
        <v>0.01</v>
      </c>
      <c r="I1729" s="151">
        <f t="shared" ref="I1729:I1792" si="192">H1729*60</f>
        <v>0.6</v>
      </c>
      <c r="J1729">
        <f t="shared" ref="J1729:J1792" si="193">40/60*I1729</f>
        <v>0.39999999999999997</v>
      </c>
      <c r="K1729">
        <f t="shared" ref="K1729:K1792" si="194">(30/60*I1729)</f>
        <v>0.3</v>
      </c>
      <c r="L1729">
        <f t="shared" ref="L1729:L1792" si="195">45/60*I1729</f>
        <v>0.44999999999999996</v>
      </c>
      <c r="M1729" s="150"/>
      <c r="U1729" s="239"/>
    </row>
    <row r="1730" spans="1:21">
      <c r="A1730" s="239" t="s">
        <v>3987</v>
      </c>
      <c r="B1730" s="239">
        <f t="shared" si="190"/>
        <v>26</v>
      </c>
      <c r="C1730" s="239">
        <f t="shared" si="191"/>
        <v>5</v>
      </c>
      <c r="E1730" s="149" t="s">
        <v>2488</v>
      </c>
      <c r="F1730" s="150">
        <v>2.59</v>
      </c>
      <c r="G1730" s="150">
        <v>8.1640000000000004E-2</v>
      </c>
      <c r="H1730" s="150">
        <v>0.01</v>
      </c>
      <c r="I1730" s="151">
        <f t="shared" si="192"/>
        <v>0.6</v>
      </c>
      <c r="J1730">
        <f t="shared" si="193"/>
        <v>0.39999999999999997</v>
      </c>
      <c r="K1730">
        <f t="shared" si="194"/>
        <v>0.3</v>
      </c>
      <c r="L1730">
        <f t="shared" si="195"/>
        <v>0.44999999999999996</v>
      </c>
      <c r="M1730" s="150"/>
      <c r="U1730" s="239"/>
    </row>
    <row r="1731" spans="1:21">
      <c r="A1731" s="239" t="s">
        <v>3987</v>
      </c>
      <c r="B1731" s="239">
        <f t="shared" si="190"/>
        <v>26</v>
      </c>
      <c r="C1731" s="239">
        <f t="shared" si="191"/>
        <v>5.5</v>
      </c>
      <c r="E1731" s="149" t="s">
        <v>2489</v>
      </c>
      <c r="F1731" s="150">
        <v>2.78</v>
      </c>
      <c r="G1731" s="150">
        <v>8.1640000000000004E-2</v>
      </c>
      <c r="H1731" s="150">
        <v>0.01</v>
      </c>
      <c r="I1731" s="151">
        <f t="shared" si="192"/>
        <v>0.6</v>
      </c>
      <c r="J1731">
        <f t="shared" si="193"/>
        <v>0.39999999999999997</v>
      </c>
      <c r="K1731">
        <f t="shared" si="194"/>
        <v>0.3</v>
      </c>
      <c r="L1731">
        <f t="shared" si="195"/>
        <v>0.44999999999999996</v>
      </c>
      <c r="M1731" s="150"/>
      <c r="U1731" s="239"/>
    </row>
    <row r="1732" spans="1:21">
      <c r="A1732" s="239" t="s">
        <v>3987</v>
      </c>
      <c r="B1732" s="239">
        <f t="shared" si="190"/>
        <v>26</v>
      </c>
      <c r="C1732" s="239">
        <f t="shared" si="191"/>
        <v>6</v>
      </c>
      <c r="E1732" s="149" t="s">
        <v>2490</v>
      </c>
      <c r="F1732" s="150">
        <v>2.96</v>
      </c>
      <c r="G1732" s="150">
        <v>8.1640000000000004E-2</v>
      </c>
      <c r="H1732" s="150">
        <v>0.01</v>
      </c>
      <c r="I1732" s="151">
        <f t="shared" si="192"/>
        <v>0.6</v>
      </c>
      <c r="J1732">
        <f t="shared" si="193"/>
        <v>0.39999999999999997</v>
      </c>
      <c r="K1732">
        <f t="shared" si="194"/>
        <v>0.3</v>
      </c>
      <c r="L1732">
        <f t="shared" si="195"/>
        <v>0.44999999999999996</v>
      </c>
      <c r="M1732" s="150"/>
      <c r="U1732" s="239"/>
    </row>
    <row r="1733" spans="1:21">
      <c r="A1733" s="239" t="s">
        <v>3987</v>
      </c>
      <c r="B1733" s="239">
        <f t="shared" si="190"/>
        <v>26</v>
      </c>
      <c r="C1733" s="239">
        <f t="shared" si="191"/>
        <v>6.5</v>
      </c>
      <c r="E1733" s="149" t="s">
        <v>2491</v>
      </c>
      <c r="F1733" s="150">
        <v>3.13</v>
      </c>
      <c r="G1733" s="150">
        <v>8.1640000000000004E-2</v>
      </c>
      <c r="H1733" s="150">
        <v>0.01</v>
      </c>
      <c r="I1733" s="151">
        <f t="shared" si="192"/>
        <v>0.6</v>
      </c>
      <c r="J1733">
        <f t="shared" si="193"/>
        <v>0.39999999999999997</v>
      </c>
      <c r="K1733">
        <f t="shared" si="194"/>
        <v>0.3</v>
      </c>
      <c r="L1733">
        <f t="shared" si="195"/>
        <v>0.44999999999999996</v>
      </c>
      <c r="M1733" s="150"/>
      <c r="U1733" s="239"/>
    </row>
    <row r="1734" spans="1:21">
      <c r="A1734" s="239" t="s">
        <v>3987</v>
      </c>
      <c r="B1734" s="239">
        <f t="shared" si="190"/>
        <v>26</v>
      </c>
      <c r="C1734" s="239">
        <f t="shared" si="191"/>
        <v>6.75</v>
      </c>
      <c r="E1734" s="149" t="s">
        <v>2492</v>
      </c>
      <c r="F1734" s="150">
        <v>3.21</v>
      </c>
      <c r="G1734" s="150">
        <v>8.1640000000000004E-2</v>
      </c>
      <c r="H1734" s="150">
        <v>0.01</v>
      </c>
      <c r="I1734" s="151">
        <f t="shared" si="192"/>
        <v>0.6</v>
      </c>
      <c r="J1734">
        <f t="shared" si="193"/>
        <v>0.39999999999999997</v>
      </c>
      <c r="K1734">
        <f t="shared" si="194"/>
        <v>0.3</v>
      </c>
      <c r="L1734">
        <f t="shared" si="195"/>
        <v>0.44999999999999996</v>
      </c>
      <c r="M1734" s="150"/>
      <c r="U1734" s="239"/>
    </row>
    <row r="1735" spans="1:21">
      <c r="A1735" s="239" t="s">
        <v>3987</v>
      </c>
      <c r="B1735" s="239">
        <f t="shared" si="190"/>
        <v>26</v>
      </c>
      <c r="C1735" s="239">
        <f t="shared" si="191"/>
        <v>7</v>
      </c>
      <c r="E1735" s="149" t="s">
        <v>2493</v>
      </c>
      <c r="F1735" s="150">
        <v>3.28</v>
      </c>
      <c r="G1735" s="150">
        <v>8.1640000000000004E-2</v>
      </c>
      <c r="H1735" s="150">
        <v>0.01</v>
      </c>
      <c r="I1735" s="151">
        <f t="shared" si="192"/>
        <v>0.6</v>
      </c>
      <c r="J1735">
        <f t="shared" si="193"/>
        <v>0.39999999999999997</v>
      </c>
      <c r="K1735">
        <f t="shared" si="194"/>
        <v>0.3</v>
      </c>
      <c r="L1735">
        <f t="shared" si="195"/>
        <v>0.44999999999999996</v>
      </c>
      <c r="M1735" s="150"/>
      <c r="U1735" s="239"/>
    </row>
    <row r="1736" spans="1:21">
      <c r="A1736" s="239" t="s">
        <v>3987</v>
      </c>
      <c r="B1736" s="239">
        <f t="shared" si="190"/>
        <v>26</v>
      </c>
      <c r="C1736" s="239">
        <f t="shared" si="191"/>
        <v>8</v>
      </c>
      <c r="E1736" s="149" t="s">
        <v>2494</v>
      </c>
      <c r="F1736" s="150">
        <v>3.55</v>
      </c>
      <c r="G1736" s="150">
        <v>8.1640000000000004E-2</v>
      </c>
      <c r="H1736" s="150">
        <v>0.01</v>
      </c>
      <c r="I1736" s="151">
        <f t="shared" si="192"/>
        <v>0.6</v>
      </c>
      <c r="J1736">
        <f t="shared" si="193"/>
        <v>0.39999999999999997</v>
      </c>
      <c r="K1736">
        <f t="shared" si="194"/>
        <v>0.3</v>
      </c>
      <c r="L1736">
        <f t="shared" si="195"/>
        <v>0.44999999999999996</v>
      </c>
      <c r="M1736" s="150"/>
      <c r="U1736" s="239"/>
    </row>
    <row r="1737" spans="1:21">
      <c r="A1737" s="239" t="s">
        <v>3987</v>
      </c>
      <c r="B1737" s="239">
        <f t="shared" si="190"/>
        <v>26</v>
      </c>
      <c r="C1737" s="239">
        <f t="shared" si="191"/>
        <v>9</v>
      </c>
      <c r="E1737" s="149" t="s">
        <v>2495</v>
      </c>
      <c r="F1737" s="150">
        <v>3.77</v>
      </c>
      <c r="G1737" s="150">
        <v>8.1640000000000004E-2</v>
      </c>
      <c r="H1737" s="150">
        <v>1.2E-2</v>
      </c>
      <c r="I1737" s="151">
        <f t="shared" si="192"/>
        <v>0.72</v>
      </c>
      <c r="J1737">
        <f t="shared" si="193"/>
        <v>0.48</v>
      </c>
      <c r="K1737">
        <f t="shared" si="194"/>
        <v>0.36</v>
      </c>
      <c r="L1737">
        <f t="shared" si="195"/>
        <v>0.54</v>
      </c>
      <c r="M1737" s="150"/>
      <c r="U1737" s="239"/>
    </row>
    <row r="1738" spans="1:21">
      <c r="A1738" s="239" t="s">
        <v>3987</v>
      </c>
      <c r="B1738" s="239">
        <f t="shared" si="190"/>
        <v>26.9</v>
      </c>
      <c r="C1738" s="239">
        <f t="shared" si="191"/>
        <v>2</v>
      </c>
      <c r="E1738" s="149" t="s">
        <v>2496</v>
      </c>
      <c r="F1738" s="150">
        <v>1.23</v>
      </c>
      <c r="G1738" s="150">
        <v>8.4465999999999999E-2</v>
      </c>
      <c r="H1738" s="150">
        <v>0.01</v>
      </c>
      <c r="I1738" s="151">
        <f t="shared" si="192"/>
        <v>0.6</v>
      </c>
      <c r="J1738">
        <f t="shared" si="193"/>
        <v>0.39999999999999997</v>
      </c>
      <c r="K1738">
        <f t="shared" si="194"/>
        <v>0.3</v>
      </c>
      <c r="L1738">
        <f t="shared" si="195"/>
        <v>0.44999999999999996</v>
      </c>
      <c r="M1738" s="150"/>
      <c r="U1738" s="239"/>
    </row>
    <row r="1739" spans="1:21">
      <c r="A1739" s="239" t="s">
        <v>3987</v>
      </c>
      <c r="B1739" s="239">
        <f t="shared" si="190"/>
        <v>26.9</v>
      </c>
      <c r="C1739" s="239">
        <f t="shared" si="191"/>
        <v>2</v>
      </c>
      <c r="E1739" s="149" t="s">
        <v>2496</v>
      </c>
      <c r="F1739" s="150">
        <v>1.23</v>
      </c>
      <c r="G1739" s="150">
        <v>8.4465999999999999E-2</v>
      </c>
      <c r="H1739" s="150">
        <v>0.01</v>
      </c>
      <c r="I1739" s="151">
        <f t="shared" si="192"/>
        <v>0.6</v>
      </c>
      <c r="J1739">
        <f t="shared" si="193"/>
        <v>0.39999999999999997</v>
      </c>
      <c r="K1739">
        <f t="shared" si="194"/>
        <v>0.3</v>
      </c>
      <c r="L1739">
        <f t="shared" si="195"/>
        <v>0.44999999999999996</v>
      </c>
      <c r="M1739" s="150"/>
      <c r="U1739" s="239"/>
    </row>
    <row r="1740" spans="1:21">
      <c r="A1740" s="239" t="s">
        <v>3987</v>
      </c>
      <c r="B1740" s="239">
        <f t="shared" si="190"/>
        <v>26.9</v>
      </c>
      <c r="C1740" s="239">
        <f t="shared" si="191"/>
        <v>2.2999999999999998</v>
      </c>
      <c r="E1740" s="149" t="s">
        <v>2497</v>
      </c>
      <c r="F1740" s="150">
        <v>1.4</v>
      </c>
      <c r="G1740" s="150">
        <v>8.4465999999999999E-2</v>
      </c>
      <c r="H1740" s="150">
        <v>0.01</v>
      </c>
      <c r="I1740" s="151">
        <f t="shared" si="192"/>
        <v>0.6</v>
      </c>
      <c r="J1740">
        <f t="shared" si="193"/>
        <v>0.39999999999999997</v>
      </c>
      <c r="K1740">
        <f t="shared" si="194"/>
        <v>0.3</v>
      </c>
      <c r="L1740">
        <f t="shared" si="195"/>
        <v>0.44999999999999996</v>
      </c>
      <c r="M1740" s="150"/>
      <c r="U1740" s="239"/>
    </row>
    <row r="1741" spans="1:21">
      <c r="A1741" s="239" t="s">
        <v>3987</v>
      </c>
      <c r="B1741" s="239">
        <f t="shared" si="190"/>
        <v>26.9</v>
      </c>
      <c r="C1741" s="239">
        <f t="shared" si="191"/>
        <v>2.6</v>
      </c>
      <c r="E1741" s="149" t="s">
        <v>2498</v>
      </c>
      <c r="F1741" s="150">
        <v>1.56</v>
      </c>
      <c r="G1741" s="150">
        <v>8.4465999999999999E-2</v>
      </c>
      <c r="H1741" s="150">
        <v>0.01</v>
      </c>
      <c r="I1741" s="151">
        <f t="shared" si="192"/>
        <v>0.6</v>
      </c>
      <c r="J1741">
        <f t="shared" si="193"/>
        <v>0.39999999999999997</v>
      </c>
      <c r="K1741">
        <f t="shared" si="194"/>
        <v>0.3</v>
      </c>
      <c r="L1741">
        <f t="shared" si="195"/>
        <v>0.44999999999999996</v>
      </c>
      <c r="M1741" s="150"/>
      <c r="U1741" s="239"/>
    </row>
    <row r="1742" spans="1:21">
      <c r="A1742" s="239" t="s">
        <v>3987</v>
      </c>
      <c r="B1742" s="239">
        <f t="shared" si="190"/>
        <v>26.9</v>
      </c>
      <c r="C1742" s="239">
        <f t="shared" si="191"/>
        <v>2.9</v>
      </c>
      <c r="E1742" s="149" t="s">
        <v>2499</v>
      </c>
      <c r="F1742" s="150">
        <v>1.72</v>
      </c>
      <c r="G1742" s="150">
        <v>8.4465999999999999E-2</v>
      </c>
      <c r="H1742" s="150">
        <v>0.01</v>
      </c>
      <c r="I1742" s="151">
        <f t="shared" si="192"/>
        <v>0.6</v>
      </c>
      <c r="J1742">
        <f t="shared" si="193"/>
        <v>0.39999999999999997</v>
      </c>
      <c r="K1742">
        <f t="shared" si="194"/>
        <v>0.3</v>
      </c>
      <c r="L1742">
        <f t="shared" si="195"/>
        <v>0.44999999999999996</v>
      </c>
      <c r="M1742" s="150"/>
      <c r="U1742" s="239"/>
    </row>
    <row r="1743" spans="1:21">
      <c r="A1743" s="239" t="s">
        <v>3987</v>
      </c>
      <c r="B1743" s="239">
        <f t="shared" si="190"/>
        <v>26.9</v>
      </c>
      <c r="C1743" s="239">
        <f t="shared" si="191"/>
        <v>3.2</v>
      </c>
      <c r="E1743" s="149" t="s">
        <v>2500</v>
      </c>
      <c r="F1743" s="150">
        <v>1.87</v>
      </c>
      <c r="G1743" s="150">
        <v>8.4465999999999999E-2</v>
      </c>
      <c r="H1743" s="150">
        <v>0.01</v>
      </c>
      <c r="I1743" s="151">
        <f t="shared" si="192"/>
        <v>0.6</v>
      </c>
      <c r="J1743">
        <f t="shared" si="193"/>
        <v>0.39999999999999997</v>
      </c>
      <c r="K1743">
        <f t="shared" si="194"/>
        <v>0.3</v>
      </c>
      <c r="L1743">
        <f t="shared" si="195"/>
        <v>0.44999999999999996</v>
      </c>
      <c r="M1743" s="150"/>
      <c r="U1743" s="239"/>
    </row>
    <row r="1744" spans="1:21">
      <c r="A1744" s="239" t="s">
        <v>3987</v>
      </c>
      <c r="B1744" s="239">
        <f t="shared" si="190"/>
        <v>26.9</v>
      </c>
      <c r="C1744" s="239">
        <f t="shared" si="191"/>
        <v>3.6</v>
      </c>
      <c r="E1744" s="149" t="s">
        <v>2501</v>
      </c>
      <c r="F1744" s="150">
        <v>2.0699999999999998</v>
      </c>
      <c r="G1744" s="150">
        <v>8.4465999999999999E-2</v>
      </c>
      <c r="H1744" s="150">
        <v>0.01</v>
      </c>
      <c r="I1744" s="151">
        <f t="shared" si="192"/>
        <v>0.6</v>
      </c>
      <c r="J1744">
        <f t="shared" si="193"/>
        <v>0.39999999999999997</v>
      </c>
      <c r="K1744">
        <f t="shared" si="194"/>
        <v>0.3</v>
      </c>
      <c r="L1744">
        <f t="shared" si="195"/>
        <v>0.44999999999999996</v>
      </c>
      <c r="M1744" s="150"/>
      <c r="U1744" s="239"/>
    </row>
    <row r="1745" spans="1:21">
      <c r="A1745" s="239" t="s">
        <v>3987</v>
      </c>
      <c r="B1745" s="239">
        <f t="shared" si="190"/>
        <v>26.9</v>
      </c>
      <c r="C1745" s="239">
        <f t="shared" si="191"/>
        <v>4</v>
      </c>
      <c r="E1745" s="149" t="s">
        <v>2502</v>
      </c>
      <c r="F1745" s="150">
        <v>2.2599999999999998</v>
      </c>
      <c r="G1745" s="150">
        <v>8.4465999999999999E-2</v>
      </c>
      <c r="H1745" s="150">
        <v>0.01</v>
      </c>
      <c r="I1745" s="151">
        <f t="shared" si="192"/>
        <v>0.6</v>
      </c>
      <c r="J1745">
        <f t="shared" si="193"/>
        <v>0.39999999999999997</v>
      </c>
      <c r="K1745">
        <f t="shared" si="194"/>
        <v>0.3</v>
      </c>
      <c r="L1745">
        <f t="shared" si="195"/>
        <v>0.44999999999999996</v>
      </c>
      <c r="M1745" s="150"/>
      <c r="U1745" s="239"/>
    </row>
    <row r="1746" spans="1:21">
      <c r="A1746" s="239" t="s">
        <v>3987</v>
      </c>
      <c r="B1746" s="239">
        <f t="shared" si="190"/>
        <v>26.9</v>
      </c>
      <c r="C1746" s="239">
        <f t="shared" si="191"/>
        <v>5.6</v>
      </c>
      <c r="E1746" s="149" t="s">
        <v>2503</v>
      </c>
      <c r="F1746" s="150">
        <v>2.94</v>
      </c>
      <c r="G1746" s="150">
        <v>8.4465999999999999E-2</v>
      </c>
      <c r="H1746" s="150">
        <v>0.01</v>
      </c>
      <c r="I1746" s="151">
        <f t="shared" si="192"/>
        <v>0.6</v>
      </c>
      <c r="J1746">
        <f t="shared" si="193"/>
        <v>0.39999999999999997</v>
      </c>
      <c r="K1746">
        <f t="shared" si="194"/>
        <v>0.3</v>
      </c>
      <c r="L1746">
        <f t="shared" si="195"/>
        <v>0.44999999999999996</v>
      </c>
      <c r="M1746" s="150"/>
      <c r="U1746" s="239"/>
    </row>
    <row r="1747" spans="1:21">
      <c r="A1747" s="239" t="s">
        <v>3987</v>
      </c>
      <c r="B1747" s="239">
        <f t="shared" si="190"/>
        <v>26.9</v>
      </c>
      <c r="C1747" s="239">
        <f t="shared" si="191"/>
        <v>8</v>
      </c>
      <c r="E1747" s="149" t="s">
        <v>2504</v>
      </c>
      <c r="F1747" s="150">
        <v>3.73</v>
      </c>
      <c r="G1747" s="150">
        <v>8.4465999999999999E-2</v>
      </c>
      <c r="H1747" s="150">
        <v>1.2E-2</v>
      </c>
      <c r="I1747" s="151">
        <f t="shared" si="192"/>
        <v>0.72</v>
      </c>
      <c r="J1747">
        <f t="shared" si="193"/>
        <v>0.48</v>
      </c>
      <c r="K1747">
        <f t="shared" si="194"/>
        <v>0.36</v>
      </c>
      <c r="L1747">
        <f t="shared" si="195"/>
        <v>0.54</v>
      </c>
      <c r="M1747" s="150"/>
      <c r="U1747" s="239"/>
    </row>
    <row r="1748" spans="1:21">
      <c r="A1748" s="239" t="s">
        <v>3987</v>
      </c>
      <c r="B1748" s="239">
        <f t="shared" si="190"/>
        <v>27</v>
      </c>
      <c r="C1748" s="239">
        <f t="shared" si="191"/>
        <v>0.5</v>
      </c>
      <c r="E1748" s="149" t="s">
        <v>2507</v>
      </c>
      <c r="F1748" s="150">
        <v>0.33</v>
      </c>
      <c r="G1748" s="150">
        <v>8.4779999999999994E-2</v>
      </c>
      <c r="H1748" s="150">
        <v>0.01</v>
      </c>
      <c r="I1748" s="151">
        <f t="shared" si="192"/>
        <v>0.6</v>
      </c>
      <c r="J1748">
        <f t="shared" si="193"/>
        <v>0.39999999999999997</v>
      </c>
      <c r="K1748">
        <f t="shared" si="194"/>
        <v>0.3</v>
      </c>
      <c r="L1748">
        <f t="shared" si="195"/>
        <v>0.44999999999999996</v>
      </c>
      <c r="M1748" s="150"/>
      <c r="U1748" s="239"/>
    </row>
    <row r="1749" spans="1:21">
      <c r="A1749" s="239" t="s">
        <v>3987</v>
      </c>
      <c r="B1749" s="239">
        <f t="shared" si="190"/>
        <v>27</v>
      </c>
      <c r="C1749" s="239">
        <f t="shared" si="191"/>
        <v>1</v>
      </c>
      <c r="E1749" s="149" t="s">
        <v>2508</v>
      </c>
      <c r="F1749" s="150">
        <v>0.64</v>
      </c>
      <c r="G1749" s="150">
        <v>8.4779999999999994E-2</v>
      </c>
      <c r="H1749" s="150">
        <v>0.01</v>
      </c>
      <c r="I1749" s="151">
        <f t="shared" si="192"/>
        <v>0.6</v>
      </c>
      <c r="J1749">
        <f t="shared" si="193"/>
        <v>0.39999999999999997</v>
      </c>
      <c r="K1749">
        <f t="shared" si="194"/>
        <v>0.3</v>
      </c>
      <c r="L1749">
        <f t="shared" si="195"/>
        <v>0.44999999999999996</v>
      </c>
      <c r="M1749" s="150"/>
      <c r="U1749" s="239"/>
    </row>
    <row r="1750" spans="1:21">
      <c r="A1750" s="239" t="s">
        <v>3987</v>
      </c>
      <c r="B1750" s="239">
        <f t="shared" si="190"/>
        <v>27</v>
      </c>
      <c r="C1750" s="239">
        <f t="shared" si="191"/>
        <v>1.5</v>
      </c>
      <c r="E1750" s="149" t="s">
        <v>2509</v>
      </c>
      <c r="F1750" s="150">
        <v>0.94</v>
      </c>
      <c r="G1750" s="150">
        <v>8.4779999999999994E-2</v>
      </c>
      <c r="H1750" s="150">
        <v>0.01</v>
      </c>
      <c r="I1750" s="151">
        <f t="shared" si="192"/>
        <v>0.6</v>
      </c>
      <c r="J1750">
        <f t="shared" si="193"/>
        <v>0.39999999999999997</v>
      </c>
      <c r="K1750">
        <f t="shared" si="194"/>
        <v>0.3</v>
      </c>
      <c r="L1750">
        <f t="shared" si="195"/>
        <v>0.44999999999999996</v>
      </c>
      <c r="M1750" s="150"/>
      <c r="U1750" s="239"/>
    </row>
    <row r="1751" spans="1:21">
      <c r="A1751" s="239" t="s">
        <v>3987</v>
      </c>
      <c r="B1751" s="239">
        <f t="shared" si="190"/>
        <v>27</v>
      </c>
      <c r="C1751" s="239">
        <f t="shared" si="191"/>
        <v>1.75</v>
      </c>
      <c r="E1751" s="149" t="s">
        <v>2510</v>
      </c>
      <c r="F1751" s="150">
        <v>1.0900000000000001</v>
      </c>
      <c r="G1751" s="150">
        <v>8.4779999999999994E-2</v>
      </c>
      <c r="H1751" s="150">
        <v>0.01</v>
      </c>
      <c r="I1751" s="151">
        <f t="shared" si="192"/>
        <v>0.6</v>
      </c>
      <c r="J1751">
        <f t="shared" si="193"/>
        <v>0.39999999999999997</v>
      </c>
      <c r="K1751">
        <f t="shared" si="194"/>
        <v>0.3</v>
      </c>
      <c r="L1751">
        <f t="shared" si="195"/>
        <v>0.44999999999999996</v>
      </c>
      <c r="M1751" s="150"/>
      <c r="U1751" s="239"/>
    </row>
    <row r="1752" spans="1:21">
      <c r="A1752" s="239" t="s">
        <v>3987</v>
      </c>
      <c r="B1752" s="239">
        <f t="shared" si="190"/>
        <v>27</v>
      </c>
      <c r="C1752" s="239">
        <f t="shared" si="191"/>
        <v>2</v>
      </c>
      <c r="E1752" s="149" t="s">
        <v>2511</v>
      </c>
      <c r="F1752" s="150">
        <v>1.23</v>
      </c>
      <c r="G1752" s="150">
        <v>8.4779999999999994E-2</v>
      </c>
      <c r="H1752" s="150">
        <v>0.01</v>
      </c>
      <c r="I1752" s="151">
        <f t="shared" si="192"/>
        <v>0.6</v>
      </c>
      <c r="J1752">
        <f t="shared" si="193"/>
        <v>0.39999999999999997</v>
      </c>
      <c r="K1752">
        <f t="shared" si="194"/>
        <v>0.3</v>
      </c>
      <c r="L1752">
        <f t="shared" si="195"/>
        <v>0.44999999999999996</v>
      </c>
      <c r="M1752" s="150"/>
      <c r="U1752" s="239"/>
    </row>
    <row r="1753" spans="1:21">
      <c r="A1753" s="239" t="s">
        <v>3987</v>
      </c>
      <c r="B1753" s="239">
        <f t="shared" si="190"/>
        <v>27</v>
      </c>
      <c r="C1753" s="239">
        <f t="shared" si="191"/>
        <v>2.5</v>
      </c>
      <c r="E1753" s="149" t="s">
        <v>2512</v>
      </c>
      <c r="F1753" s="150">
        <v>1.51</v>
      </c>
      <c r="G1753" s="150">
        <v>8.4779999999999994E-2</v>
      </c>
      <c r="H1753" s="150">
        <v>0.01</v>
      </c>
      <c r="I1753" s="151">
        <f t="shared" si="192"/>
        <v>0.6</v>
      </c>
      <c r="J1753">
        <f t="shared" si="193"/>
        <v>0.39999999999999997</v>
      </c>
      <c r="K1753">
        <f t="shared" si="194"/>
        <v>0.3</v>
      </c>
      <c r="L1753">
        <f t="shared" si="195"/>
        <v>0.44999999999999996</v>
      </c>
      <c r="M1753" s="150"/>
      <c r="U1753" s="239"/>
    </row>
    <row r="1754" spans="1:21">
      <c r="A1754" s="239" t="s">
        <v>3987</v>
      </c>
      <c r="B1754" s="239">
        <f t="shared" si="190"/>
        <v>27</v>
      </c>
      <c r="C1754" s="239">
        <f t="shared" si="191"/>
        <v>2.8</v>
      </c>
      <c r="E1754" s="149" t="s">
        <v>2513</v>
      </c>
      <c r="F1754" s="150">
        <v>1.67</v>
      </c>
      <c r="G1754" s="150">
        <v>8.4779999999999994E-2</v>
      </c>
      <c r="H1754" s="150">
        <v>0.01</v>
      </c>
      <c r="I1754" s="151">
        <f t="shared" si="192"/>
        <v>0.6</v>
      </c>
      <c r="J1754">
        <f t="shared" si="193"/>
        <v>0.39999999999999997</v>
      </c>
      <c r="K1754">
        <f t="shared" si="194"/>
        <v>0.3</v>
      </c>
      <c r="L1754">
        <f t="shared" si="195"/>
        <v>0.44999999999999996</v>
      </c>
      <c r="M1754" s="150"/>
      <c r="U1754" s="239"/>
    </row>
    <row r="1755" spans="1:21">
      <c r="A1755" s="239" t="s">
        <v>3987</v>
      </c>
      <c r="B1755" s="239">
        <f t="shared" si="190"/>
        <v>27</v>
      </c>
      <c r="C1755" s="239">
        <f t="shared" si="191"/>
        <v>3</v>
      </c>
      <c r="E1755" s="149" t="s">
        <v>2514</v>
      </c>
      <c r="F1755" s="150">
        <v>1.78</v>
      </c>
      <c r="G1755" s="150">
        <v>8.4779999999999994E-2</v>
      </c>
      <c r="H1755" s="150">
        <v>0.01</v>
      </c>
      <c r="I1755" s="151">
        <f t="shared" si="192"/>
        <v>0.6</v>
      </c>
      <c r="J1755">
        <f t="shared" si="193"/>
        <v>0.39999999999999997</v>
      </c>
      <c r="K1755">
        <f t="shared" si="194"/>
        <v>0.3</v>
      </c>
      <c r="L1755">
        <f t="shared" si="195"/>
        <v>0.44999999999999996</v>
      </c>
      <c r="M1755" s="150"/>
      <c r="U1755" s="239"/>
    </row>
    <row r="1756" spans="1:21">
      <c r="A1756" s="239" t="s">
        <v>3987</v>
      </c>
      <c r="B1756" s="239">
        <f t="shared" si="190"/>
        <v>27</v>
      </c>
      <c r="C1756" s="239">
        <f t="shared" si="191"/>
        <v>3.5</v>
      </c>
      <c r="E1756" s="149" t="s">
        <v>2515</v>
      </c>
      <c r="F1756" s="150">
        <v>2.0299999999999998</v>
      </c>
      <c r="G1756" s="150">
        <v>8.4779999999999994E-2</v>
      </c>
      <c r="H1756" s="150">
        <v>0.01</v>
      </c>
      <c r="I1756" s="151">
        <f t="shared" si="192"/>
        <v>0.6</v>
      </c>
      <c r="J1756">
        <f t="shared" si="193"/>
        <v>0.39999999999999997</v>
      </c>
      <c r="K1756">
        <f t="shared" si="194"/>
        <v>0.3</v>
      </c>
      <c r="L1756">
        <f t="shared" si="195"/>
        <v>0.44999999999999996</v>
      </c>
      <c r="M1756" s="150"/>
      <c r="U1756" s="239"/>
    </row>
    <row r="1757" spans="1:21">
      <c r="A1757" s="239" t="s">
        <v>3987</v>
      </c>
      <c r="B1757" s="239">
        <f t="shared" si="190"/>
        <v>27</v>
      </c>
      <c r="C1757" s="239">
        <f t="shared" si="191"/>
        <v>3.75</v>
      </c>
      <c r="E1757" s="149" t="s">
        <v>2516</v>
      </c>
      <c r="F1757" s="150">
        <v>2.15</v>
      </c>
      <c r="G1757" s="150">
        <v>8.4779999999999994E-2</v>
      </c>
      <c r="H1757" s="150">
        <v>0.01</v>
      </c>
      <c r="I1757" s="151">
        <f t="shared" si="192"/>
        <v>0.6</v>
      </c>
      <c r="J1757">
        <f t="shared" si="193"/>
        <v>0.39999999999999997</v>
      </c>
      <c r="K1757">
        <f t="shared" si="194"/>
        <v>0.3</v>
      </c>
      <c r="L1757">
        <f t="shared" si="195"/>
        <v>0.44999999999999996</v>
      </c>
      <c r="M1757" s="150"/>
      <c r="U1757" s="239"/>
    </row>
    <row r="1758" spans="1:21">
      <c r="A1758" s="239" t="s">
        <v>3987</v>
      </c>
      <c r="B1758" s="239">
        <f t="shared" si="190"/>
        <v>27</v>
      </c>
      <c r="C1758" s="239">
        <f t="shared" si="191"/>
        <v>4</v>
      </c>
      <c r="E1758" s="149" t="s">
        <v>2517</v>
      </c>
      <c r="F1758" s="150">
        <v>2.27</v>
      </c>
      <c r="G1758" s="150">
        <v>8.4779999999999994E-2</v>
      </c>
      <c r="H1758" s="150">
        <v>0.01</v>
      </c>
      <c r="I1758" s="151">
        <f t="shared" si="192"/>
        <v>0.6</v>
      </c>
      <c r="J1758">
        <f t="shared" si="193"/>
        <v>0.39999999999999997</v>
      </c>
      <c r="K1758">
        <f t="shared" si="194"/>
        <v>0.3</v>
      </c>
      <c r="L1758">
        <f t="shared" si="195"/>
        <v>0.44999999999999996</v>
      </c>
      <c r="M1758" s="150"/>
      <c r="U1758" s="239"/>
    </row>
    <row r="1759" spans="1:21">
      <c r="A1759" s="239" t="s">
        <v>3987</v>
      </c>
      <c r="B1759" s="239">
        <f t="shared" si="190"/>
        <v>27</v>
      </c>
      <c r="C1759" s="239">
        <f t="shared" si="191"/>
        <v>4.5</v>
      </c>
      <c r="E1759" s="149" t="s">
        <v>2518</v>
      </c>
      <c r="F1759" s="150">
        <v>2.5</v>
      </c>
      <c r="G1759" s="150">
        <v>8.4779999999999994E-2</v>
      </c>
      <c r="H1759" s="150">
        <v>0.01</v>
      </c>
      <c r="I1759" s="151">
        <f t="shared" si="192"/>
        <v>0.6</v>
      </c>
      <c r="J1759">
        <f t="shared" si="193"/>
        <v>0.39999999999999997</v>
      </c>
      <c r="K1759">
        <f t="shared" si="194"/>
        <v>0.3</v>
      </c>
      <c r="L1759">
        <f t="shared" si="195"/>
        <v>0.44999999999999996</v>
      </c>
      <c r="M1759" s="150"/>
      <c r="U1759" s="239"/>
    </row>
    <row r="1760" spans="1:21">
      <c r="A1760" s="239" t="s">
        <v>3987</v>
      </c>
      <c r="B1760" s="239">
        <f t="shared" si="190"/>
        <v>27</v>
      </c>
      <c r="C1760" s="239">
        <f t="shared" si="191"/>
        <v>5</v>
      </c>
      <c r="E1760" s="149" t="s">
        <v>2519</v>
      </c>
      <c r="F1760" s="150">
        <v>2.71</v>
      </c>
      <c r="G1760" s="150">
        <v>8.4779999999999994E-2</v>
      </c>
      <c r="H1760" s="150">
        <v>0.01</v>
      </c>
      <c r="I1760" s="151">
        <f t="shared" si="192"/>
        <v>0.6</v>
      </c>
      <c r="J1760">
        <f t="shared" si="193"/>
        <v>0.39999999999999997</v>
      </c>
      <c r="K1760">
        <f t="shared" si="194"/>
        <v>0.3</v>
      </c>
      <c r="L1760">
        <f t="shared" si="195"/>
        <v>0.44999999999999996</v>
      </c>
      <c r="M1760" s="150"/>
      <c r="U1760" s="239"/>
    </row>
    <row r="1761" spans="1:21">
      <c r="A1761" s="239" t="s">
        <v>3987</v>
      </c>
      <c r="B1761" s="239">
        <f t="shared" si="190"/>
        <v>27</v>
      </c>
      <c r="C1761" s="239">
        <f t="shared" si="191"/>
        <v>5.5</v>
      </c>
      <c r="E1761" s="149" t="s">
        <v>2520</v>
      </c>
      <c r="F1761" s="150">
        <v>2.92</v>
      </c>
      <c r="G1761" s="150">
        <v>8.4779999999999994E-2</v>
      </c>
      <c r="H1761" s="150">
        <v>0.01</v>
      </c>
      <c r="I1761" s="151">
        <f t="shared" si="192"/>
        <v>0.6</v>
      </c>
      <c r="J1761">
        <f t="shared" si="193"/>
        <v>0.39999999999999997</v>
      </c>
      <c r="K1761">
        <f t="shared" si="194"/>
        <v>0.3</v>
      </c>
      <c r="L1761">
        <f t="shared" si="195"/>
        <v>0.44999999999999996</v>
      </c>
      <c r="M1761" s="150"/>
      <c r="U1761" s="239"/>
    </row>
    <row r="1762" spans="1:21">
      <c r="A1762" s="239" t="s">
        <v>3987</v>
      </c>
      <c r="B1762" s="239">
        <f t="shared" si="190"/>
        <v>27</v>
      </c>
      <c r="C1762" s="239">
        <f t="shared" si="191"/>
        <v>6</v>
      </c>
      <c r="E1762" s="149" t="s">
        <v>2521</v>
      </c>
      <c r="F1762" s="150">
        <v>3.11</v>
      </c>
      <c r="G1762" s="150">
        <v>8.4779999999999994E-2</v>
      </c>
      <c r="H1762" s="150">
        <v>0.01</v>
      </c>
      <c r="I1762" s="151">
        <f t="shared" si="192"/>
        <v>0.6</v>
      </c>
      <c r="J1762">
        <f t="shared" si="193"/>
        <v>0.39999999999999997</v>
      </c>
      <c r="K1762">
        <f t="shared" si="194"/>
        <v>0.3</v>
      </c>
      <c r="L1762">
        <f t="shared" si="195"/>
        <v>0.44999999999999996</v>
      </c>
      <c r="M1762" s="150"/>
      <c r="U1762" s="239"/>
    </row>
    <row r="1763" spans="1:21">
      <c r="A1763" s="239" t="s">
        <v>3987</v>
      </c>
      <c r="B1763" s="239">
        <f t="shared" si="190"/>
        <v>27</v>
      </c>
      <c r="C1763" s="239">
        <f t="shared" si="191"/>
        <v>7</v>
      </c>
      <c r="E1763" s="149" t="s">
        <v>2522</v>
      </c>
      <c r="F1763" s="150">
        <v>3.45</v>
      </c>
      <c r="G1763" s="150">
        <v>8.4779999999999994E-2</v>
      </c>
      <c r="H1763" s="150">
        <v>0.01</v>
      </c>
      <c r="I1763" s="151">
        <f t="shared" si="192"/>
        <v>0.6</v>
      </c>
      <c r="J1763">
        <f t="shared" si="193"/>
        <v>0.39999999999999997</v>
      </c>
      <c r="K1763">
        <f t="shared" si="194"/>
        <v>0.3</v>
      </c>
      <c r="L1763">
        <f t="shared" si="195"/>
        <v>0.44999999999999996</v>
      </c>
      <c r="M1763" s="150"/>
      <c r="U1763" s="239"/>
    </row>
    <row r="1764" spans="1:21">
      <c r="A1764" s="239" t="s">
        <v>3987</v>
      </c>
      <c r="B1764" s="239">
        <f t="shared" si="190"/>
        <v>28</v>
      </c>
      <c r="C1764" s="239">
        <f t="shared" si="191"/>
        <v>0.5</v>
      </c>
      <c r="E1764" s="149" t="s">
        <v>2548</v>
      </c>
      <c r="F1764" s="150">
        <v>0.34</v>
      </c>
      <c r="G1764" s="150">
        <v>8.7919999999999998E-2</v>
      </c>
      <c r="H1764" s="150">
        <v>0.01</v>
      </c>
      <c r="I1764" s="151">
        <f t="shared" si="192"/>
        <v>0.6</v>
      </c>
      <c r="J1764">
        <f t="shared" si="193"/>
        <v>0.39999999999999997</v>
      </c>
      <c r="K1764">
        <f t="shared" si="194"/>
        <v>0.3</v>
      </c>
      <c r="L1764">
        <f t="shared" si="195"/>
        <v>0.44999999999999996</v>
      </c>
      <c r="M1764" s="150"/>
      <c r="U1764" s="239"/>
    </row>
    <row r="1765" spans="1:21">
      <c r="A1765" s="239" t="s">
        <v>3987</v>
      </c>
      <c r="B1765" s="239">
        <f t="shared" si="190"/>
        <v>28</v>
      </c>
      <c r="C1765" s="239">
        <f t="shared" si="191"/>
        <v>0.75</v>
      </c>
      <c r="E1765" s="149" t="s">
        <v>2549</v>
      </c>
      <c r="F1765" s="150">
        <v>0.5</v>
      </c>
      <c r="G1765" s="150">
        <v>8.7919999999999998E-2</v>
      </c>
      <c r="H1765" s="150">
        <v>0.01</v>
      </c>
      <c r="I1765" s="151">
        <f t="shared" si="192"/>
        <v>0.6</v>
      </c>
      <c r="J1765">
        <f t="shared" si="193"/>
        <v>0.39999999999999997</v>
      </c>
      <c r="K1765">
        <f t="shared" si="194"/>
        <v>0.3</v>
      </c>
      <c r="L1765">
        <f t="shared" si="195"/>
        <v>0.44999999999999996</v>
      </c>
      <c r="M1765" s="150"/>
      <c r="U1765" s="239"/>
    </row>
    <row r="1766" spans="1:21">
      <c r="A1766" s="239" t="s">
        <v>3987</v>
      </c>
      <c r="B1766" s="239">
        <f t="shared" ref="B1766:B1829" si="196">SPLITME($E1766,0,"*","tube Ø")</f>
        <v>28</v>
      </c>
      <c r="C1766" s="239">
        <f t="shared" ref="C1766:C1829" si="197">SPLITME($E1766,1,"*","tube Ø")</f>
        <v>1</v>
      </c>
      <c r="E1766" s="149" t="s">
        <v>2550</v>
      </c>
      <c r="F1766" s="150">
        <v>0.67</v>
      </c>
      <c r="G1766" s="150">
        <v>8.7919999999999998E-2</v>
      </c>
      <c r="H1766" s="150">
        <v>0.01</v>
      </c>
      <c r="I1766" s="151">
        <f t="shared" si="192"/>
        <v>0.6</v>
      </c>
      <c r="J1766">
        <f t="shared" si="193"/>
        <v>0.39999999999999997</v>
      </c>
      <c r="K1766">
        <f t="shared" si="194"/>
        <v>0.3</v>
      </c>
      <c r="L1766">
        <f t="shared" si="195"/>
        <v>0.44999999999999996</v>
      </c>
      <c r="M1766" s="150"/>
      <c r="U1766" s="239"/>
    </row>
    <row r="1767" spans="1:21">
      <c r="A1767" s="239" t="s">
        <v>3987</v>
      </c>
      <c r="B1767" s="239">
        <f t="shared" si="196"/>
        <v>28</v>
      </c>
      <c r="C1767" s="239">
        <f t="shared" si="197"/>
        <v>1.2</v>
      </c>
      <c r="E1767" s="149" t="s">
        <v>2551</v>
      </c>
      <c r="F1767" s="150">
        <v>0.79</v>
      </c>
      <c r="G1767" s="150">
        <v>8.7919999999999998E-2</v>
      </c>
      <c r="H1767" s="150">
        <v>0.01</v>
      </c>
      <c r="I1767" s="151">
        <f t="shared" si="192"/>
        <v>0.6</v>
      </c>
      <c r="J1767">
        <f t="shared" si="193"/>
        <v>0.39999999999999997</v>
      </c>
      <c r="K1767">
        <f t="shared" si="194"/>
        <v>0.3</v>
      </c>
      <c r="L1767">
        <f t="shared" si="195"/>
        <v>0.44999999999999996</v>
      </c>
      <c r="M1767" s="150"/>
      <c r="U1767" s="239"/>
    </row>
    <row r="1768" spans="1:21">
      <c r="A1768" s="239" t="s">
        <v>3987</v>
      </c>
      <c r="B1768" s="239">
        <f t="shared" si="196"/>
        <v>28</v>
      </c>
      <c r="C1768" s="239">
        <f t="shared" si="197"/>
        <v>1.25</v>
      </c>
      <c r="E1768" s="149" t="s">
        <v>2552</v>
      </c>
      <c r="F1768" s="150">
        <v>0.83</v>
      </c>
      <c r="G1768" s="150">
        <v>8.7919999999999998E-2</v>
      </c>
      <c r="H1768" s="150">
        <v>0.01</v>
      </c>
      <c r="I1768" s="151">
        <f t="shared" si="192"/>
        <v>0.6</v>
      </c>
      <c r="J1768">
        <f t="shared" si="193"/>
        <v>0.39999999999999997</v>
      </c>
      <c r="K1768">
        <f t="shared" si="194"/>
        <v>0.3</v>
      </c>
      <c r="L1768">
        <f t="shared" si="195"/>
        <v>0.44999999999999996</v>
      </c>
      <c r="M1768" s="150"/>
      <c r="U1768" s="239"/>
    </row>
    <row r="1769" spans="1:21">
      <c r="A1769" s="239" t="s">
        <v>3987</v>
      </c>
      <c r="B1769" s="239">
        <f t="shared" si="196"/>
        <v>28</v>
      </c>
      <c r="C1769" s="239">
        <f t="shared" si="197"/>
        <v>1.5</v>
      </c>
      <c r="E1769" s="149" t="s">
        <v>2553</v>
      </c>
      <c r="F1769" s="150">
        <v>0.98</v>
      </c>
      <c r="G1769" s="150">
        <v>8.7919999999999998E-2</v>
      </c>
      <c r="H1769" s="150">
        <v>0.01</v>
      </c>
      <c r="I1769" s="151">
        <f t="shared" si="192"/>
        <v>0.6</v>
      </c>
      <c r="J1769">
        <f t="shared" si="193"/>
        <v>0.39999999999999997</v>
      </c>
      <c r="K1769">
        <f t="shared" si="194"/>
        <v>0.3</v>
      </c>
      <c r="L1769">
        <f t="shared" si="195"/>
        <v>0.44999999999999996</v>
      </c>
      <c r="M1769" s="150"/>
      <c r="U1769" s="239"/>
    </row>
    <row r="1770" spans="1:21">
      <c r="A1770" s="239" t="s">
        <v>3987</v>
      </c>
      <c r="B1770" s="239">
        <f t="shared" si="196"/>
        <v>28</v>
      </c>
      <c r="C1770" s="239">
        <f t="shared" si="197"/>
        <v>1.75</v>
      </c>
      <c r="E1770" s="149" t="s">
        <v>2554</v>
      </c>
      <c r="F1770" s="150">
        <v>1.1299999999999999</v>
      </c>
      <c r="G1770" s="150">
        <v>8.7919999999999998E-2</v>
      </c>
      <c r="H1770" s="150">
        <v>0.01</v>
      </c>
      <c r="I1770" s="151">
        <f t="shared" si="192"/>
        <v>0.6</v>
      </c>
      <c r="J1770">
        <f t="shared" si="193"/>
        <v>0.39999999999999997</v>
      </c>
      <c r="K1770">
        <f t="shared" si="194"/>
        <v>0.3</v>
      </c>
      <c r="L1770">
        <f t="shared" si="195"/>
        <v>0.44999999999999996</v>
      </c>
      <c r="M1770" s="150"/>
      <c r="U1770" s="239"/>
    </row>
    <row r="1771" spans="1:21">
      <c r="A1771" s="239" t="s">
        <v>3987</v>
      </c>
      <c r="B1771" s="239">
        <f t="shared" si="196"/>
        <v>28</v>
      </c>
      <c r="C1771" s="239">
        <f t="shared" si="197"/>
        <v>2</v>
      </c>
      <c r="E1771" s="149" t="s">
        <v>2555</v>
      </c>
      <c r="F1771" s="150">
        <v>1.28</v>
      </c>
      <c r="G1771" s="150">
        <v>8.7919999999999998E-2</v>
      </c>
      <c r="H1771" s="150">
        <v>0.01</v>
      </c>
      <c r="I1771" s="151">
        <f t="shared" si="192"/>
        <v>0.6</v>
      </c>
      <c r="J1771">
        <f t="shared" si="193"/>
        <v>0.39999999999999997</v>
      </c>
      <c r="K1771">
        <f t="shared" si="194"/>
        <v>0.3</v>
      </c>
      <c r="L1771">
        <f t="shared" si="195"/>
        <v>0.44999999999999996</v>
      </c>
      <c r="M1771" s="150"/>
      <c r="U1771" s="239"/>
    </row>
    <row r="1772" spans="1:21">
      <c r="A1772" s="239" t="s">
        <v>3987</v>
      </c>
      <c r="B1772" s="239">
        <f t="shared" si="196"/>
        <v>28</v>
      </c>
      <c r="C1772" s="239">
        <f t="shared" si="197"/>
        <v>2.2000000000000002</v>
      </c>
      <c r="E1772" s="149" t="s">
        <v>2556</v>
      </c>
      <c r="F1772" s="150">
        <v>1.4</v>
      </c>
      <c r="G1772" s="150">
        <v>8.7919999999999998E-2</v>
      </c>
      <c r="H1772" s="150">
        <v>0.01</v>
      </c>
      <c r="I1772" s="151">
        <f t="shared" si="192"/>
        <v>0.6</v>
      </c>
      <c r="J1772">
        <f t="shared" si="193"/>
        <v>0.39999999999999997</v>
      </c>
      <c r="K1772">
        <f t="shared" si="194"/>
        <v>0.3</v>
      </c>
      <c r="L1772">
        <f t="shared" si="195"/>
        <v>0.44999999999999996</v>
      </c>
      <c r="M1772" s="150"/>
      <c r="U1772" s="239"/>
    </row>
    <row r="1773" spans="1:21">
      <c r="A1773" s="239" t="s">
        <v>3987</v>
      </c>
      <c r="B1773" s="239">
        <f t="shared" si="196"/>
        <v>28</v>
      </c>
      <c r="C1773" s="239">
        <f t="shared" si="197"/>
        <v>2.5</v>
      </c>
      <c r="E1773" s="149" t="s">
        <v>2557</v>
      </c>
      <c r="F1773" s="150">
        <v>1.57</v>
      </c>
      <c r="G1773" s="150">
        <v>8.7919999999999998E-2</v>
      </c>
      <c r="H1773" s="150">
        <v>0.01</v>
      </c>
      <c r="I1773" s="151">
        <f t="shared" si="192"/>
        <v>0.6</v>
      </c>
      <c r="J1773">
        <f t="shared" si="193"/>
        <v>0.39999999999999997</v>
      </c>
      <c r="K1773">
        <f t="shared" si="194"/>
        <v>0.3</v>
      </c>
      <c r="L1773">
        <f t="shared" si="195"/>
        <v>0.44999999999999996</v>
      </c>
      <c r="M1773" s="150"/>
      <c r="U1773" s="239"/>
    </row>
    <row r="1774" spans="1:21">
      <c r="A1774" s="239" t="s">
        <v>3987</v>
      </c>
      <c r="B1774" s="239">
        <f t="shared" si="196"/>
        <v>28</v>
      </c>
      <c r="C1774" s="239">
        <f t="shared" si="197"/>
        <v>2.8</v>
      </c>
      <c r="E1774" s="149" t="s">
        <v>2558</v>
      </c>
      <c r="F1774" s="150">
        <v>1.74</v>
      </c>
      <c r="G1774" s="150">
        <v>8.7919999999999998E-2</v>
      </c>
      <c r="H1774" s="150">
        <v>0.01</v>
      </c>
      <c r="I1774" s="151">
        <f t="shared" si="192"/>
        <v>0.6</v>
      </c>
      <c r="J1774">
        <f t="shared" si="193"/>
        <v>0.39999999999999997</v>
      </c>
      <c r="K1774">
        <f t="shared" si="194"/>
        <v>0.3</v>
      </c>
      <c r="L1774">
        <f t="shared" si="195"/>
        <v>0.44999999999999996</v>
      </c>
      <c r="M1774" s="150"/>
      <c r="U1774" s="239"/>
    </row>
    <row r="1775" spans="1:21">
      <c r="A1775" s="239" t="s">
        <v>3987</v>
      </c>
      <c r="B1775" s="239">
        <f t="shared" si="196"/>
        <v>28</v>
      </c>
      <c r="C1775" s="239">
        <f t="shared" si="197"/>
        <v>3</v>
      </c>
      <c r="E1775" s="149" t="s">
        <v>2559</v>
      </c>
      <c r="F1775" s="150">
        <v>1.85</v>
      </c>
      <c r="G1775" s="150">
        <v>8.7919999999999998E-2</v>
      </c>
      <c r="H1775" s="150">
        <v>0.01</v>
      </c>
      <c r="I1775" s="151">
        <f t="shared" si="192"/>
        <v>0.6</v>
      </c>
      <c r="J1775">
        <f t="shared" si="193"/>
        <v>0.39999999999999997</v>
      </c>
      <c r="K1775">
        <f t="shared" si="194"/>
        <v>0.3</v>
      </c>
      <c r="L1775">
        <f t="shared" si="195"/>
        <v>0.44999999999999996</v>
      </c>
      <c r="M1775" s="150"/>
      <c r="U1775" s="239"/>
    </row>
    <row r="1776" spans="1:21">
      <c r="A1776" s="239" t="s">
        <v>3987</v>
      </c>
      <c r="B1776" s="239">
        <f t="shared" si="196"/>
        <v>28</v>
      </c>
      <c r="C1776" s="239">
        <f t="shared" si="197"/>
        <v>3.5</v>
      </c>
      <c r="E1776" s="149" t="s">
        <v>2560</v>
      </c>
      <c r="F1776" s="150">
        <v>2.12</v>
      </c>
      <c r="G1776" s="150">
        <v>8.7919999999999998E-2</v>
      </c>
      <c r="H1776" s="150">
        <v>0.01</v>
      </c>
      <c r="I1776" s="151">
        <f t="shared" si="192"/>
        <v>0.6</v>
      </c>
      <c r="J1776">
        <f t="shared" si="193"/>
        <v>0.39999999999999997</v>
      </c>
      <c r="K1776">
        <f t="shared" si="194"/>
        <v>0.3</v>
      </c>
      <c r="L1776">
        <f t="shared" si="195"/>
        <v>0.44999999999999996</v>
      </c>
      <c r="M1776" s="150"/>
      <c r="U1776" s="239"/>
    </row>
    <row r="1777" spans="1:21">
      <c r="A1777" s="239" t="s">
        <v>3987</v>
      </c>
      <c r="B1777" s="239">
        <f t="shared" si="196"/>
        <v>28</v>
      </c>
      <c r="C1777" s="239">
        <f t="shared" si="197"/>
        <v>4</v>
      </c>
      <c r="E1777" s="149" t="s">
        <v>2561</v>
      </c>
      <c r="F1777" s="150">
        <v>2.37</v>
      </c>
      <c r="G1777" s="150">
        <v>8.7919999999999998E-2</v>
      </c>
      <c r="H1777" s="150">
        <v>0.01</v>
      </c>
      <c r="I1777" s="151">
        <f t="shared" si="192"/>
        <v>0.6</v>
      </c>
      <c r="J1777">
        <f t="shared" si="193"/>
        <v>0.39999999999999997</v>
      </c>
      <c r="K1777">
        <f t="shared" si="194"/>
        <v>0.3</v>
      </c>
      <c r="L1777">
        <f t="shared" si="195"/>
        <v>0.44999999999999996</v>
      </c>
      <c r="M1777" s="150"/>
      <c r="U1777" s="239"/>
    </row>
    <row r="1778" spans="1:21">
      <c r="A1778" s="239" t="s">
        <v>3987</v>
      </c>
      <c r="B1778" s="239">
        <f t="shared" si="196"/>
        <v>28</v>
      </c>
      <c r="C1778" s="239">
        <f t="shared" si="197"/>
        <v>4.5</v>
      </c>
      <c r="E1778" s="149" t="s">
        <v>2562</v>
      </c>
      <c r="F1778" s="150">
        <v>2.61</v>
      </c>
      <c r="G1778" s="150">
        <v>8.7919999999999998E-2</v>
      </c>
      <c r="H1778" s="150">
        <v>0.01</v>
      </c>
      <c r="I1778" s="151">
        <f t="shared" si="192"/>
        <v>0.6</v>
      </c>
      <c r="J1778">
        <f t="shared" si="193"/>
        <v>0.39999999999999997</v>
      </c>
      <c r="K1778">
        <f t="shared" si="194"/>
        <v>0.3</v>
      </c>
      <c r="L1778">
        <f t="shared" si="195"/>
        <v>0.44999999999999996</v>
      </c>
      <c r="M1778" s="150"/>
      <c r="U1778" s="239"/>
    </row>
    <row r="1779" spans="1:21">
      <c r="A1779" s="239" t="s">
        <v>3987</v>
      </c>
      <c r="B1779" s="239">
        <f t="shared" si="196"/>
        <v>28</v>
      </c>
      <c r="C1779" s="239">
        <f t="shared" si="197"/>
        <v>5</v>
      </c>
      <c r="E1779" s="149" t="s">
        <v>2563</v>
      </c>
      <c r="F1779" s="150">
        <v>2.84</v>
      </c>
      <c r="G1779" s="150">
        <v>8.7919999999999998E-2</v>
      </c>
      <c r="H1779" s="150">
        <v>0.01</v>
      </c>
      <c r="I1779" s="151">
        <f t="shared" si="192"/>
        <v>0.6</v>
      </c>
      <c r="J1779">
        <f t="shared" si="193"/>
        <v>0.39999999999999997</v>
      </c>
      <c r="K1779">
        <f t="shared" si="194"/>
        <v>0.3</v>
      </c>
      <c r="L1779">
        <f t="shared" si="195"/>
        <v>0.44999999999999996</v>
      </c>
      <c r="M1779" s="150"/>
      <c r="U1779" s="239"/>
    </row>
    <row r="1780" spans="1:21">
      <c r="A1780" s="239" t="s">
        <v>3987</v>
      </c>
      <c r="B1780" s="239">
        <f t="shared" si="196"/>
        <v>28</v>
      </c>
      <c r="C1780" s="239">
        <f t="shared" si="197"/>
        <v>5.5</v>
      </c>
      <c r="E1780" s="149" t="s">
        <v>2564</v>
      </c>
      <c r="F1780" s="150">
        <v>3.05</v>
      </c>
      <c r="G1780" s="150">
        <v>8.7919999999999998E-2</v>
      </c>
      <c r="H1780" s="150">
        <v>0.01</v>
      </c>
      <c r="I1780" s="151">
        <f t="shared" si="192"/>
        <v>0.6</v>
      </c>
      <c r="J1780">
        <f t="shared" si="193"/>
        <v>0.39999999999999997</v>
      </c>
      <c r="K1780">
        <f t="shared" si="194"/>
        <v>0.3</v>
      </c>
      <c r="L1780">
        <f t="shared" si="195"/>
        <v>0.44999999999999996</v>
      </c>
      <c r="M1780" s="150"/>
      <c r="U1780" s="239"/>
    </row>
    <row r="1781" spans="1:21">
      <c r="A1781" s="239" t="s">
        <v>3987</v>
      </c>
      <c r="B1781" s="239">
        <f t="shared" si="196"/>
        <v>28</v>
      </c>
      <c r="C1781" s="239">
        <f t="shared" si="197"/>
        <v>6</v>
      </c>
      <c r="E1781" s="149" t="s">
        <v>2565</v>
      </c>
      <c r="F1781" s="150">
        <v>3.26</v>
      </c>
      <c r="G1781" s="150">
        <v>8.7919999999999998E-2</v>
      </c>
      <c r="H1781" s="150">
        <v>0.01</v>
      </c>
      <c r="I1781" s="151">
        <f t="shared" si="192"/>
        <v>0.6</v>
      </c>
      <c r="J1781">
        <f t="shared" si="193"/>
        <v>0.39999999999999997</v>
      </c>
      <c r="K1781">
        <f t="shared" si="194"/>
        <v>0.3</v>
      </c>
      <c r="L1781">
        <f t="shared" si="195"/>
        <v>0.44999999999999996</v>
      </c>
      <c r="M1781" s="150"/>
      <c r="U1781" s="239"/>
    </row>
    <row r="1782" spans="1:21">
      <c r="A1782" s="239" t="s">
        <v>3987</v>
      </c>
      <c r="B1782" s="239">
        <f t="shared" si="196"/>
        <v>28</v>
      </c>
      <c r="C1782" s="239">
        <f t="shared" si="197"/>
        <v>6.5</v>
      </c>
      <c r="E1782" s="149" t="s">
        <v>2566</v>
      </c>
      <c r="F1782" s="150">
        <v>3.45</v>
      </c>
      <c r="G1782" s="150">
        <v>8.7919999999999998E-2</v>
      </c>
      <c r="H1782" s="150">
        <v>0.01</v>
      </c>
      <c r="I1782" s="151">
        <f t="shared" si="192"/>
        <v>0.6</v>
      </c>
      <c r="J1782">
        <f t="shared" si="193"/>
        <v>0.39999999999999997</v>
      </c>
      <c r="K1782">
        <f t="shared" si="194"/>
        <v>0.3</v>
      </c>
      <c r="L1782">
        <f t="shared" si="195"/>
        <v>0.44999999999999996</v>
      </c>
      <c r="M1782" s="150"/>
      <c r="U1782" s="239"/>
    </row>
    <row r="1783" spans="1:21">
      <c r="A1783" s="239" t="s">
        <v>3987</v>
      </c>
      <c r="B1783" s="239">
        <f t="shared" si="196"/>
        <v>28</v>
      </c>
      <c r="C1783" s="239">
        <f t="shared" si="197"/>
        <v>7</v>
      </c>
      <c r="E1783" s="149" t="s">
        <v>2567</v>
      </c>
      <c r="F1783" s="150">
        <v>3.63</v>
      </c>
      <c r="G1783" s="150">
        <v>8.7919999999999998E-2</v>
      </c>
      <c r="H1783" s="150">
        <v>1.2E-2</v>
      </c>
      <c r="I1783" s="151">
        <f t="shared" si="192"/>
        <v>0.72</v>
      </c>
      <c r="J1783">
        <f t="shared" si="193"/>
        <v>0.48</v>
      </c>
      <c r="K1783">
        <f t="shared" si="194"/>
        <v>0.36</v>
      </c>
      <c r="L1783">
        <f t="shared" si="195"/>
        <v>0.54</v>
      </c>
      <c r="M1783" s="150"/>
      <c r="U1783" s="239"/>
    </row>
    <row r="1784" spans="1:21">
      <c r="A1784" s="239" t="s">
        <v>3987</v>
      </c>
      <c r="B1784" s="239">
        <f t="shared" si="196"/>
        <v>28</v>
      </c>
      <c r="C1784" s="239">
        <f t="shared" si="197"/>
        <v>7.5</v>
      </c>
      <c r="E1784" s="149" t="s">
        <v>2568</v>
      </c>
      <c r="F1784" s="150">
        <v>3.79</v>
      </c>
      <c r="G1784" s="150">
        <v>8.7919999999999998E-2</v>
      </c>
      <c r="H1784" s="150">
        <v>1.2E-2</v>
      </c>
      <c r="I1784" s="151">
        <f t="shared" si="192"/>
        <v>0.72</v>
      </c>
      <c r="J1784">
        <f t="shared" si="193"/>
        <v>0.48</v>
      </c>
      <c r="K1784">
        <f t="shared" si="194"/>
        <v>0.36</v>
      </c>
      <c r="L1784">
        <f t="shared" si="195"/>
        <v>0.54</v>
      </c>
      <c r="M1784" s="150"/>
      <c r="U1784" s="239"/>
    </row>
    <row r="1785" spans="1:21">
      <c r="A1785" s="239" t="s">
        <v>3987</v>
      </c>
      <c r="B1785" s="239">
        <f t="shared" si="196"/>
        <v>28</v>
      </c>
      <c r="C1785" s="239">
        <f t="shared" si="197"/>
        <v>8</v>
      </c>
      <c r="E1785" s="149" t="s">
        <v>2569</v>
      </c>
      <c r="F1785" s="150">
        <v>3.95</v>
      </c>
      <c r="G1785" s="150">
        <v>8.7919999999999998E-2</v>
      </c>
      <c r="H1785" s="150">
        <v>1.2E-2</v>
      </c>
      <c r="I1785" s="151">
        <f t="shared" si="192"/>
        <v>0.72</v>
      </c>
      <c r="J1785">
        <f t="shared" si="193"/>
        <v>0.48</v>
      </c>
      <c r="K1785">
        <f t="shared" si="194"/>
        <v>0.36</v>
      </c>
      <c r="L1785">
        <f t="shared" si="195"/>
        <v>0.54</v>
      </c>
      <c r="M1785" s="150"/>
      <c r="U1785" s="239"/>
    </row>
    <row r="1786" spans="1:21">
      <c r="A1786" s="239" t="s">
        <v>3987</v>
      </c>
      <c r="B1786" s="239">
        <f t="shared" si="196"/>
        <v>28</v>
      </c>
      <c r="C1786" s="239">
        <f t="shared" si="197"/>
        <v>9</v>
      </c>
      <c r="E1786" s="149" t="s">
        <v>2570</v>
      </c>
      <c r="F1786" s="150">
        <v>4.22</v>
      </c>
      <c r="G1786" s="150">
        <v>8.7919999999999998E-2</v>
      </c>
      <c r="H1786" s="150">
        <v>1.2E-2</v>
      </c>
      <c r="I1786" s="151">
        <f t="shared" si="192"/>
        <v>0.72</v>
      </c>
      <c r="J1786">
        <f t="shared" si="193"/>
        <v>0.48</v>
      </c>
      <c r="K1786">
        <f t="shared" si="194"/>
        <v>0.36</v>
      </c>
      <c r="L1786">
        <f t="shared" si="195"/>
        <v>0.54</v>
      </c>
      <c r="M1786" s="150"/>
      <c r="U1786" s="239"/>
    </row>
    <row r="1787" spans="1:21">
      <c r="A1787" s="239" t="s">
        <v>3987</v>
      </c>
      <c r="B1787" s="239">
        <f t="shared" si="196"/>
        <v>28.6</v>
      </c>
      <c r="C1787" s="239">
        <f t="shared" si="197"/>
        <v>1.25</v>
      </c>
      <c r="E1787" s="149" t="s">
        <v>2571</v>
      </c>
      <c r="F1787" s="150">
        <v>0.84</v>
      </c>
      <c r="G1787" s="150">
        <v>8.7919999999999998E-2</v>
      </c>
      <c r="H1787" s="150">
        <v>0.01</v>
      </c>
      <c r="I1787" s="151">
        <f t="shared" si="192"/>
        <v>0.6</v>
      </c>
      <c r="J1787">
        <f t="shared" si="193"/>
        <v>0.39999999999999997</v>
      </c>
      <c r="K1787">
        <f t="shared" si="194"/>
        <v>0.3</v>
      </c>
      <c r="L1787">
        <f t="shared" si="195"/>
        <v>0.44999999999999996</v>
      </c>
      <c r="M1787" s="150"/>
      <c r="U1787" s="239"/>
    </row>
    <row r="1788" spans="1:21">
      <c r="A1788" s="239" t="s">
        <v>3987</v>
      </c>
      <c r="B1788" s="239">
        <f t="shared" si="196"/>
        <v>29</v>
      </c>
      <c r="C1788" s="239">
        <f t="shared" si="197"/>
        <v>0.5</v>
      </c>
      <c r="E1788" s="149" t="s">
        <v>2574</v>
      </c>
      <c r="F1788" s="150">
        <v>0.35</v>
      </c>
      <c r="G1788" s="150">
        <v>9.1060000000000002E-2</v>
      </c>
      <c r="H1788" s="150">
        <v>0.01</v>
      </c>
      <c r="I1788" s="151">
        <f t="shared" si="192"/>
        <v>0.6</v>
      </c>
      <c r="J1788">
        <f t="shared" si="193"/>
        <v>0.39999999999999997</v>
      </c>
      <c r="K1788">
        <f t="shared" si="194"/>
        <v>0.3</v>
      </c>
      <c r="L1788">
        <f t="shared" si="195"/>
        <v>0.44999999999999996</v>
      </c>
      <c r="M1788" s="150"/>
      <c r="U1788" s="239"/>
    </row>
    <row r="1789" spans="1:21">
      <c r="A1789" s="239" t="s">
        <v>3987</v>
      </c>
      <c r="B1789" s="239">
        <f t="shared" si="196"/>
        <v>29</v>
      </c>
      <c r="C1789" s="239">
        <f t="shared" si="197"/>
        <v>1</v>
      </c>
      <c r="E1789" s="149" t="s">
        <v>2575</v>
      </c>
      <c r="F1789" s="150">
        <v>0.69</v>
      </c>
      <c r="G1789" s="150">
        <v>9.1060000000000002E-2</v>
      </c>
      <c r="H1789" s="150">
        <v>0.01</v>
      </c>
      <c r="I1789" s="151">
        <f t="shared" si="192"/>
        <v>0.6</v>
      </c>
      <c r="J1789">
        <f t="shared" si="193"/>
        <v>0.39999999999999997</v>
      </c>
      <c r="K1789">
        <f t="shared" si="194"/>
        <v>0.3</v>
      </c>
      <c r="L1789">
        <f t="shared" si="195"/>
        <v>0.44999999999999996</v>
      </c>
      <c r="M1789" s="150"/>
      <c r="U1789" s="239"/>
    </row>
    <row r="1790" spans="1:21">
      <c r="A1790" s="239" t="s">
        <v>3987</v>
      </c>
      <c r="B1790" s="239">
        <f t="shared" si="196"/>
        <v>29</v>
      </c>
      <c r="C1790" s="239">
        <f t="shared" si="197"/>
        <v>1.5</v>
      </c>
      <c r="E1790" s="149" t="s">
        <v>2576</v>
      </c>
      <c r="F1790" s="150">
        <v>1.02</v>
      </c>
      <c r="G1790" s="150">
        <v>9.1060000000000002E-2</v>
      </c>
      <c r="H1790" s="150">
        <v>0.01</v>
      </c>
      <c r="I1790" s="151">
        <f t="shared" si="192"/>
        <v>0.6</v>
      </c>
      <c r="J1790">
        <f t="shared" si="193"/>
        <v>0.39999999999999997</v>
      </c>
      <c r="K1790">
        <f t="shared" si="194"/>
        <v>0.3</v>
      </c>
      <c r="L1790">
        <f t="shared" si="195"/>
        <v>0.44999999999999996</v>
      </c>
      <c r="M1790" s="150"/>
      <c r="U1790" s="239"/>
    </row>
    <row r="1791" spans="1:21">
      <c r="A1791" s="239" t="s">
        <v>3987</v>
      </c>
      <c r="B1791" s="239">
        <f t="shared" si="196"/>
        <v>29</v>
      </c>
      <c r="C1791" s="239">
        <f t="shared" si="197"/>
        <v>1.75</v>
      </c>
      <c r="E1791" s="149" t="s">
        <v>2577</v>
      </c>
      <c r="F1791" s="150">
        <v>1.18</v>
      </c>
      <c r="G1791" s="150">
        <v>9.1060000000000002E-2</v>
      </c>
      <c r="H1791" s="150">
        <v>0.01</v>
      </c>
      <c r="I1791" s="151">
        <f t="shared" si="192"/>
        <v>0.6</v>
      </c>
      <c r="J1791">
        <f t="shared" si="193"/>
        <v>0.39999999999999997</v>
      </c>
      <c r="K1791">
        <f t="shared" si="194"/>
        <v>0.3</v>
      </c>
      <c r="L1791">
        <f t="shared" si="195"/>
        <v>0.44999999999999996</v>
      </c>
      <c r="M1791" s="150"/>
      <c r="U1791" s="239"/>
    </row>
    <row r="1792" spans="1:21">
      <c r="A1792" s="239" t="s">
        <v>3987</v>
      </c>
      <c r="B1792" s="239">
        <f t="shared" si="196"/>
        <v>29</v>
      </c>
      <c r="C1792" s="239">
        <f t="shared" si="197"/>
        <v>2</v>
      </c>
      <c r="E1792" s="149" t="s">
        <v>2578</v>
      </c>
      <c r="F1792" s="150">
        <v>1.33</v>
      </c>
      <c r="G1792" s="150">
        <v>9.1060000000000002E-2</v>
      </c>
      <c r="H1792" s="150">
        <v>0.01</v>
      </c>
      <c r="I1792" s="151">
        <f t="shared" si="192"/>
        <v>0.6</v>
      </c>
      <c r="J1792">
        <f t="shared" si="193"/>
        <v>0.39999999999999997</v>
      </c>
      <c r="K1792">
        <f t="shared" si="194"/>
        <v>0.3</v>
      </c>
      <c r="L1792">
        <f t="shared" si="195"/>
        <v>0.44999999999999996</v>
      </c>
      <c r="M1792" s="150"/>
      <c r="U1792" s="239"/>
    </row>
    <row r="1793" spans="1:21">
      <c r="A1793" s="239" t="s">
        <v>3987</v>
      </c>
      <c r="B1793" s="239">
        <f t="shared" si="196"/>
        <v>29</v>
      </c>
      <c r="C1793" s="239">
        <f t="shared" si="197"/>
        <v>2.2000000000000002</v>
      </c>
      <c r="E1793" s="149" t="s">
        <v>2579</v>
      </c>
      <c r="F1793" s="150">
        <v>1.45</v>
      </c>
      <c r="G1793" s="150">
        <v>9.1060000000000002E-2</v>
      </c>
      <c r="H1793" s="150">
        <v>0.01</v>
      </c>
      <c r="I1793" s="151">
        <f t="shared" ref="I1793:I1856" si="198">H1793*60</f>
        <v>0.6</v>
      </c>
      <c r="J1793">
        <f t="shared" ref="J1793:J1856" si="199">40/60*I1793</f>
        <v>0.39999999999999997</v>
      </c>
      <c r="K1793">
        <f t="shared" ref="K1793:K1856" si="200">(30/60*I1793)</f>
        <v>0.3</v>
      </c>
      <c r="L1793">
        <f t="shared" ref="L1793:L1856" si="201">45/60*I1793</f>
        <v>0.44999999999999996</v>
      </c>
      <c r="M1793" s="150"/>
      <c r="U1793" s="239"/>
    </row>
    <row r="1794" spans="1:21">
      <c r="A1794" s="239" t="s">
        <v>3987</v>
      </c>
      <c r="B1794" s="239">
        <f t="shared" si="196"/>
        <v>29</v>
      </c>
      <c r="C1794" s="239">
        <f t="shared" si="197"/>
        <v>2.5</v>
      </c>
      <c r="E1794" s="149" t="s">
        <v>2580</v>
      </c>
      <c r="F1794" s="150">
        <v>1.63</v>
      </c>
      <c r="G1794" s="150">
        <v>9.1060000000000002E-2</v>
      </c>
      <c r="H1794" s="150">
        <v>0.01</v>
      </c>
      <c r="I1794" s="151">
        <f t="shared" si="198"/>
        <v>0.6</v>
      </c>
      <c r="J1794">
        <f t="shared" si="199"/>
        <v>0.39999999999999997</v>
      </c>
      <c r="K1794">
        <f t="shared" si="200"/>
        <v>0.3</v>
      </c>
      <c r="L1794">
        <f t="shared" si="201"/>
        <v>0.44999999999999996</v>
      </c>
      <c r="M1794" s="150"/>
      <c r="U1794" s="239"/>
    </row>
    <row r="1795" spans="1:21">
      <c r="A1795" s="239" t="s">
        <v>3987</v>
      </c>
      <c r="B1795" s="239">
        <f t="shared" si="196"/>
        <v>29</v>
      </c>
      <c r="C1795" s="239">
        <f t="shared" si="197"/>
        <v>3</v>
      </c>
      <c r="E1795" s="149" t="s">
        <v>2581</v>
      </c>
      <c r="F1795" s="150">
        <v>1.92</v>
      </c>
      <c r="G1795" s="150">
        <v>9.1060000000000002E-2</v>
      </c>
      <c r="H1795" s="150">
        <v>0.01</v>
      </c>
      <c r="I1795" s="151">
        <f t="shared" si="198"/>
        <v>0.6</v>
      </c>
      <c r="J1795">
        <f t="shared" si="199"/>
        <v>0.39999999999999997</v>
      </c>
      <c r="K1795">
        <f t="shared" si="200"/>
        <v>0.3</v>
      </c>
      <c r="L1795">
        <f t="shared" si="201"/>
        <v>0.44999999999999996</v>
      </c>
      <c r="M1795" s="150"/>
      <c r="U1795" s="239"/>
    </row>
    <row r="1796" spans="1:21">
      <c r="A1796" s="239" t="s">
        <v>3987</v>
      </c>
      <c r="B1796" s="239">
        <f t="shared" si="196"/>
        <v>29</v>
      </c>
      <c r="C1796" s="239">
        <f t="shared" si="197"/>
        <v>3.5</v>
      </c>
      <c r="E1796" s="149" t="s">
        <v>2582</v>
      </c>
      <c r="F1796" s="150">
        <v>2.2000000000000002</v>
      </c>
      <c r="G1796" s="150">
        <v>9.1060000000000002E-2</v>
      </c>
      <c r="H1796" s="150">
        <v>0.01</v>
      </c>
      <c r="I1796" s="151">
        <f t="shared" si="198"/>
        <v>0.6</v>
      </c>
      <c r="J1796">
        <f t="shared" si="199"/>
        <v>0.39999999999999997</v>
      </c>
      <c r="K1796">
        <f t="shared" si="200"/>
        <v>0.3</v>
      </c>
      <c r="L1796">
        <f t="shared" si="201"/>
        <v>0.44999999999999996</v>
      </c>
      <c r="M1796" s="150"/>
      <c r="U1796" s="239"/>
    </row>
    <row r="1797" spans="1:21">
      <c r="A1797" s="239" t="s">
        <v>3987</v>
      </c>
      <c r="B1797" s="239">
        <f t="shared" si="196"/>
        <v>29</v>
      </c>
      <c r="C1797" s="239">
        <f t="shared" si="197"/>
        <v>4</v>
      </c>
      <c r="E1797" s="149" t="s">
        <v>2583</v>
      </c>
      <c r="F1797" s="150">
        <v>2.4700000000000002</v>
      </c>
      <c r="G1797" s="150">
        <v>9.1060000000000002E-2</v>
      </c>
      <c r="H1797" s="150">
        <v>0.01</v>
      </c>
      <c r="I1797" s="151">
        <f t="shared" si="198"/>
        <v>0.6</v>
      </c>
      <c r="J1797">
        <f t="shared" si="199"/>
        <v>0.39999999999999997</v>
      </c>
      <c r="K1797">
        <f t="shared" si="200"/>
        <v>0.3</v>
      </c>
      <c r="L1797">
        <f t="shared" si="201"/>
        <v>0.44999999999999996</v>
      </c>
      <c r="M1797" s="150"/>
      <c r="U1797" s="239"/>
    </row>
    <row r="1798" spans="1:21">
      <c r="A1798" s="239" t="s">
        <v>3987</v>
      </c>
      <c r="B1798" s="239">
        <f t="shared" si="196"/>
        <v>29</v>
      </c>
      <c r="C1798" s="239">
        <f t="shared" si="197"/>
        <v>5</v>
      </c>
      <c r="E1798" s="149" t="s">
        <v>2584</v>
      </c>
      <c r="F1798" s="150">
        <v>2.96</v>
      </c>
      <c r="G1798" s="150">
        <v>9.1060000000000002E-2</v>
      </c>
      <c r="H1798" s="150">
        <v>0.01</v>
      </c>
      <c r="I1798" s="151">
        <f t="shared" si="198"/>
        <v>0.6</v>
      </c>
      <c r="J1798">
        <f t="shared" si="199"/>
        <v>0.39999999999999997</v>
      </c>
      <c r="K1798">
        <f t="shared" si="200"/>
        <v>0.3</v>
      </c>
      <c r="L1798">
        <f t="shared" si="201"/>
        <v>0.44999999999999996</v>
      </c>
      <c r="M1798" s="150"/>
      <c r="U1798" s="239"/>
    </row>
    <row r="1799" spans="1:21">
      <c r="A1799" s="239" t="s">
        <v>3987</v>
      </c>
      <c r="B1799" s="239">
        <f t="shared" si="196"/>
        <v>29</v>
      </c>
      <c r="C1799" s="239">
        <f t="shared" si="197"/>
        <v>5.5</v>
      </c>
      <c r="E1799" s="149" t="s">
        <v>2585</v>
      </c>
      <c r="F1799" s="150">
        <v>3.19</v>
      </c>
      <c r="G1799" s="150">
        <v>9.1060000000000002E-2</v>
      </c>
      <c r="H1799" s="150">
        <v>0.01</v>
      </c>
      <c r="I1799" s="151">
        <f t="shared" si="198"/>
        <v>0.6</v>
      </c>
      <c r="J1799">
        <f t="shared" si="199"/>
        <v>0.39999999999999997</v>
      </c>
      <c r="K1799">
        <f t="shared" si="200"/>
        <v>0.3</v>
      </c>
      <c r="L1799">
        <f t="shared" si="201"/>
        <v>0.44999999999999996</v>
      </c>
      <c r="M1799" s="150"/>
      <c r="U1799" s="239"/>
    </row>
    <row r="1800" spans="1:21">
      <c r="A1800" s="239" t="s">
        <v>3987</v>
      </c>
      <c r="B1800" s="239">
        <f t="shared" si="196"/>
        <v>29</v>
      </c>
      <c r="C1800" s="239">
        <f t="shared" si="197"/>
        <v>6</v>
      </c>
      <c r="E1800" s="149" t="s">
        <v>2586</v>
      </c>
      <c r="F1800" s="150">
        <v>3.4</v>
      </c>
      <c r="G1800" s="150">
        <v>9.1060000000000002E-2</v>
      </c>
      <c r="H1800" s="150">
        <v>0.01</v>
      </c>
      <c r="I1800" s="151">
        <f t="shared" si="198"/>
        <v>0.6</v>
      </c>
      <c r="J1800">
        <f t="shared" si="199"/>
        <v>0.39999999999999997</v>
      </c>
      <c r="K1800">
        <f t="shared" si="200"/>
        <v>0.3</v>
      </c>
      <c r="L1800">
        <f t="shared" si="201"/>
        <v>0.44999999999999996</v>
      </c>
      <c r="M1800" s="150"/>
      <c r="U1800" s="239"/>
    </row>
    <row r="1801" spans="1:21">
      <c r="A1801" s="239" t="s">
        <v>3987</v>
      </c>
      <c r="B1801" s="239">
        <f t="shared" si="196"/>
        <v>29</v>
      </c>
      <c r="C1801" s="239">
        <f t="shared" si="197"/>
        <v>7</v>
      </c>
      <c r="E1801" s="149" t="s">
        <v>2587</v>
      </c>
      <c r="F1801" s="150">
        <v>3.8</v>
      </c>
      <c r="G1801" s="150">
        <v>9.1060000000000002E-2</v>
      </c>
      <c r="H1801" s="150">
        <v>1.2E-2</v>
      </c>
      <c r="I1801" s="151">
        <f t="shared" si="198"/>
        <v>0.72</v>
      </c>
      <c r="J1801">
        <f t="shared" si="199"/>
        <v>0.48</v>
      </c>
      <c r="K1801">
        <f t="shared" si="200"/>
        <v>0.36</v>
      </c>
      <c r="L1801">
        <f t="shared" si="201"/>
        <v>0.54</v>
      </c>
      <c r="M1801" s="150"/>
      <c r="U1801" s="239"/>
    </row>
    <row r="1802" spans="1:21">
      <c r="A1802" s="239" t="s">
        <v>3987</v>
      </c>
      <c r="B1802" s="239">
        <f t="shared" si="196"/>
        <v>30</v>
      </c>
      <c r="C1802" s="239">
        <f t="shared" si="197"/>
        <v>0.5</v>
      </c>
      <c r="E1802" s="149" t="s">
        <v>2607</v>
      </c>
      <c r="F1802" s="150">
        <v>0.36</v>
      </c>
      <c r="G1802" s="150">
        <v>9.4200000000000006E-2</v>
      </c>
      <c r="H1802" s="150">
        <v>0.01</v>
      </c>
      <c r="I1802" s="151">
        <f t="shared" si="198"/>
        <v>0.6</v>
      </c>
      <c r="J1802">
        <f t="shared" si="199"/>
        <v>0.39999999999999997</v>
      </c>
      <c r="K1802">
        <f t="shared" si="200"/>
        <v>0.3</v>
      </c>
      <c r="L1802">
        <f t="shared" si="201"/>
        <v>0.44999999999999996</v>
      </c>
      <c r="M1802" s="150"/>
      <c r="U1802" s="239"/>
    </row>
    <row r="1803" spans="1:21">
      <c r="A1803" s="239" t="s">
        <v>3987</v>
      </c>
      <c r="B1803" s="239">
        <f t="shared" si="196"/>
        <v>30</v>
      </c>
      <c r="C1803" s="239">
        <f t="shared" si="197"/>
        <v>0.75</v>
      </c>
      <c r="E1803" s="149" t="s">
        <v>2608</v>
      </c>
      <c r="F1803" s="150">
        <v>0.54</v>
      </c>
      <c r="G1803" s="150">
        <v>9.4200000000000006E-2</v>
      </c>
      <c r="H1803" s="150">
        <v>0.01</v>
      </c>
      <c r="I1803" s="151">
        <f t="shared" si="198"/>
        <v>0.6</v>
      </c>
      <c r="J1803">
        <f t="shared" si="199"/>
        <v>0.39999999999999997</v>
      </c>
      <c r="K1803">
        <f t="shared" si="200"/>
        <v>0.3</v>
      </c>
      <c r="L1803">
        <f t="shared" si="201"/>
        <v>0.44999999999999996</v>
      </c>
      <c r="M1803" s="150"/>
      <c r="U1803" s="239"/>
    </row>
    <row r="1804" spans="1:21">
      <c r="A1804" s="239" t="s">
        <v>3987</v>
      </c>
      <c r="B1804" s="239">
        <f t="shared" si="196"/>
        <v>30</v>
      </c>
      <c r="C1804" s="239">
        <f t="shared" si="197"/>
        <v>1</v>
      </c>
      <c r="E1804" s="149" t="s">
        <v>2609</v>
      </c>
      <c r="F1804" s="150">
        <v>0.72</v>
      </c>
      <c r="G1804" s="150">
        <v>9.4200000000000006E-2</v>
      </c>
      <c r="H1804" s="150">
        <v>0.01</v>
      </c>
      <c r="I1804" s="151">
        <f t="shared" si="198"/>
        <v>0.6</v>
      </c>
      <c r="J1804">
        <f t="shared" si="199"/>
        <v>0.39999999999999997</v>
      </c>
      <c r="K1804">
        <f t="shared" si="200"/>
        <v>0.3</v>
      </c>
      <c r="L1804">
        <f t="shared" si="201"/>
        <v>0.44999999999999996</v>
      </c>
      <c r="M1804" s="150"/>
      <c r="U1804" s="239"/>
    </row>
    <row r="1805" spans="1:21">
      <c r="A1805" s="239" t="s">
        <v>3987</v>
      </c>
      <c r="B1805" s="239">
        <f t="shared" si="196"/>
        <v>30</v>
      </c>
      <c r="C1805" s="239">
        <f t="shared" si="197"/>
        <v>1.2</v>
      </c>
      <c r="E1805" s="149" t="s">
        <v>2610</v>
      </c>
      <c r="F1805" s="150">
        <v>0.85</v>
      </c>
      <c r="G1805" s="150">
        <v>9.4200000000000006E-2</v>
      </c>
      <c r="H1805" s="150">
        <v>0.01</v>
      </c>
      <c r="I1805" s="151">
        <f t="shared" si="198"/>
        <v>0.6</v>
      </c>
      <c r="J1805">
        <f t="shared" si="199"/>
        <v>0.39999999999999997</v>
      </c>
      <c r="K1805">
        <f t="shared" si="200"/>
        <v>0.3</v>
      </c>
      <c r="L1805">
        <f t="shared" si="201"/>
        <v>0.44999999999999996</v>
      </c>
      <c r="M1805" s="150"/>
      <c r="U1805" s="239"/>
    </row>
    <row r="1806" spans="1:21">
      <c r="A1806" s="239" t="s">
        <v>3987</v>
      </c>
      <c r="B1806" s="239">
        <f t="shared" si="196"/>
        <v>30</v>
      </c>
      <c r="C1806" s="239">
        <f t="shared" si="197"/>
        <v>1.25</v>
      </c>
      <c r="E1806" s="149" t="s">
        <v>2611</v>
      </c>
      <c r="F1806" s="150">
        <v>0.89</v>
      </c>
      <c r="G1806" s="150">
        <v>9.4200000000000006E-2</v>
      </c>
      <c r="H1806" s="150">
        <v>0.01</v>
      </c>
      <c r="I1806" s="151">
        <f t="shared" si="198"/>
        <v>0.6</v>
      </c>
      <c r="J1806">
        <f t="shared" si="199"/>
        <v>0.39999999999999997</v>
      </c>
      <c r="K1806">
        <f t="shared" si="200"/>
        <v>0.3</v>
      </c>
      <c r="L1806">
        <f t="shared" si="201"/>
        <v>0.44999999999999996</v>
      </c>
      <c r="M1806" s="150"/>
      <c r="U1806" s="239"/>
    </row>
    <row r="1807" spans="1:21">
      <c r="A1807" s="239" t="s">
        <v>3987</v>
      </c>
      <c r="B1807" s="239">
        <f t="shared" si="196"/>
        <v>30</v>
      </c>
      <c r="C1807" s="239">
        <f t="shared" si="197"/>
        <v>1.5</v>
      </c>
      <c r="E1807" s="149" t="s">
        <v>2612</v>
      </c>
      <c r="F1807" s="150">
        <v>1.05</v>
      </c>
      <c r="G1807" s="150">
        <v>9.4200000000000006E-2</v>
      </c>
      <c r="H1807" s="150">
        <v>0.01</v>
      </c>
      <c r="I1807" s="151">
        <f t="shared" si="198"/>
        <v>0.6</v>
      </c>
      <c r="J1807">
        <f t="shared" si="199"/>
        <v>0.39999999999999997</v>
      </c>
      <c r="K1807">
        <f t="shared" si="200"/>
        <v>0.3</v>
      </c>
      <c r="L1807">
        <f t="shared" si="201"/>
        <v>0.44999999999999996</v>
      </c>
      <c r="M1807" s="150"/>
      <c r="U1807" s="239"/>
    </row>
    <row r="1808" spans="1:21">
      <c r="A1808" s="239" t="s">
        <v>3987</v>
      </c>
      <c r="B1808" s="239">
        <f t="shared" si="196"/>
        <v>30</v>
      </c>
      <c r="C1808" s="239">
        <f t="shared" si="197"/>
        <v>1.8</v>
      </c>
      <c r="E1808" s="149" t="s">
        <v>2613</v>
      </c>
      <c r="F1808" s="150">
        <v>1.25</v>
      </c>
      <c r="G1808" s="150">
        <v>9.4200000000000006E-2</v>
      </c>
      <c r="H1808" s="150">
        <v>0.01</v>
      </c>
      <c r="I1808" s="151">
        <f t="shared" si="198"/>
        <v>0.6</v>
      </c>
      <c r="J1808">
        <f t="shared" si="199"/>
        <v>0.39999999999999997</v>
      </c>
      <c r="K1808">
        <f t="shared" si="200"/>
        <v>0.3</v>
      </c>
      <c r="L1808">
        <f t="shared" si="201"/>
        <v>0.44999999999999996</v>
      </c>
      <c r="M1808" s="150"/>
      <c r="U1808" s="239"/>
    </row>
    <row r="1809" spans="1:21">
      <c r="A1809" s="239" t="s">
        <v>3987</v>
      </c>
      <c r="B1809" s="239">
        <f t="shared" si="196"/>
        <v>30</v>
      </c>
      <c r="C1809" s="239">
        <f t="shared" si="197"/>
        <v>2</v>
      </c>
      <c r="E1809" s="149" t="s">
        <v>2615</v>
      </c>
      <c r="F1809" s="150">
        <v>1.38</v>
      </c>
      <c r="G1809" s="150">
        <v>9.4200000000000006E-2</v>
      </c>
      <c r="H1809" s="150">
        <v>0.01</v>
      </c>
      <c r="I1809" s="151">
        <f t="shared" si="198"/>
        <v>0.6</v>
      </c>
      <c r="J1809">
        <f t="shared" si="199"/>
        <v>0.39999999999999997</v>
      </c>
      <c r="K1809">
        <f t="shared" si="200"/>
        <v>0.3</v>
      </c>
      <c r="L1809">
        <f t="shared" si="201"/>
        <v>0.44999999999999996</v>
      </c>
      <c r="M1809" s="150"/>
      <c r="U1809" s="239"/>
    </row>
    <row r="1810" spans="1:21">
      <c r="A1810" s="239" t="s">
        <v>3987</v>
      </c>
      <c r="B1810" s="239">
        <f t="shared" si="196"/>
        <v>30</v>
      </c>
      <c r="C1810" s="239">
        <f t="shared" si="197"/>
        <v>2.2000000000000002</v>
      </c>
      <c r="E1810" s="149" t="s">
        <v>2616</v>
      </c>
      <c r="F1810" s="150">
        <v>1.51</v>
      </c>
      <c r="G1810" s="150">
        <v>9.4200000000000006E-2</v>
      </c>
      <c r="H1810" s="150">
        <v>0.01</v>
      </c>
      <c r="I1810" s="151">
        <f t="shared" si="198"/>
        <v>0.6</v>
      </c>
      <c r="J1810">
        <f t="shared" si="199"/>
        <v>0.39999999999999997</v>
      </c>
      <c r="K1810">
        <f t="shared" si="200"/>
        <v>0.3</v>
      </c>
      <c r="L1810">
        <f t="shared" si="201"/>
        <v>0.44999999999999996</v>
      </c>
      <c r="M1810" s="150"/>
      <c r="U1810" s="239"/>
    </row>
    <row r="1811" spans="1:21">
      <c r="A1811" s="239" t="s">
        <v>3987</v>
      </c>
      <c r="B1811" s="239">
        <f t="shared" si="196"/>
        <v>30</v>
      </c>
      <c r="C1811" s="239">
        <f t="shared" si="197"/>
        <v>2.5</v>
      </c>
      <c r="E1811" s="149" t="s">
        <v>2617</v>
      </c>
      <c r="F1811" s="150">
        <v>1.7</v>
      </c>
      <c r="G1811" s="150">
        <v>9.4200000000000006E-2</v>
      </c>
      <c r="H1811" s="150">
        <v>0.01</v>
      </c>
      <c r="I1811" s="151">
        <f t="shared" si="198"/>
        <v>0.6</v>
      </c>
      <c r="J1811">
        <f t="shared" si="199"/>
        <v>0.39999999999999997</v>
      </c>
      <c r="K1811">
        <f t="shared" si="200"/>
        <v>0.3</v>
      </c>
      <c r="L1811">
        <f t="shared" si="201"/>
        <v>0.44999999999999996</v>
      </c>
      <c r="M1811" s="150"/>
      <c r="U1811" s="239"/>
    </row>
    <row r="1812" spans="1:21">
      <c r="A1812" s="239" t="s">
        <v>3987</v>
      </c>
      <c r="B1812" s="239">
        <f t="shared" si="196"/>
        <v>30</v>
      </c>
      <c r="C1812" s="239">
        <f t="shared" si="197"/>
        <v>2.6</v>
      </c>
      <c r="E1812" s="149" t="s">
        <v>2618</v>
      </c>
      <c r="F1812" s="150">
        <v>1.76</v>
      </c>
      <c r="G1812" s="150">
        <v>9.4200000000000006E-2</v>
      </c>
      <c r="H1812" s="150">
        <v>0.01</v>
      </c>
      <c r="I1812" s="151">
        <f t="shared" si="198"/>
        <v>0.6</v>
      </c>
      <c r="J1812">
        <f t="shared" si="199"/>
        <v>0.39999999999999997</v>
      </c>
      <c r="K1812">
        <f t="shared" si="200"/>
        <v>0.3</v>
      </c>
      <c r="L1812">
        <f t="shared" si="201"/>
        <v>0.44999999999999996</v>
      </c>
      <c r="M1812" s="150"/>
      <c r="U1812" s="239"/>
    </row>
    <row r="1813" spans="1:21">
      <c r="A1813" s="239" t="s">
        <v>3987</v>
      </c>
      <c r="B1813" s="239">
        <f t="shared" si="196"/>
        <v>30</v>
      </c>
      <c r="C1813" s="239">
        <f t="shared" si="197"/>
        <v>2.8</v>
      </c>
      <c r="E1813" s="149" t="s">
        <v>2619</v>
      </c>
      <c r="F1813" s="150">
        <v>1.88</v>
      </c>
      <c r="G1813" s="150">
        <v>9.4200000000000006E-2</v>
      </c>
      <c r="H1813" s="150">
        <v>0.01</v>
      </c>
      <c r="I1813" s="151">
        <f t="shared" si="198"/>
        <v>0.6</v>
      </c>
      <c r="J1813">
        <f t="shared" si="199"/>
        <v>0.39999999999999997</v>
      </c>
      <c r="K1813">
        <f t="shared" si="200"/>
        <v>0.3</v>
      </c>
      <c r="L1813">
        <f t="shared" si="201"/>
        <v>0.44999999999999996</v>
      </c>
      <c r="M1813" s="150"/>
      <c r="U1813" s="239"/>
    </row>
    <row r="1814" spans="1:21">
      <c r="A1814" s="239" t="s">
        <v>3987</v>
      </c>
      <c r="B1814" s="239">
        <f t="shared" si="196"/>
        <v>30</v>
      </c>
      <c r="C1814" s="239">
        <f t="shared" si="197"/>
        <v>2.9</v>
      </c>
      <c r="E1814" s="149" t="s">
        <v>2620</v>
      </c>
      <c r="F1814" s="150">
        <v>1.94</v>
      </c>
      <c r="G1814" s="150">
        <v>9.4200000000000006E-2</v>
      </c>
      <c r="H1814" s="150">
        <v>0.01</v>
      </c>
      <c r="I1814" s="151">
        <f t="shared" si="198"/>
        <v>0.6</v>
      </c>
      <c r="J1814">
        <f t="shared" si="199"/>
        <v>0.39999999999999997</v>
      </c>
      <c r="K1814">
        <f t="shared" si="200"/>
        <v>0.3</v>
      </c>
      <c r="L1814">
        <f t="shared" si="201"/>
        <v>0.44999999999999996</v>
      </c>
      <c r="M1814" s="150"/>
      <c r="U1814" s="239"/>
    </row>
    <row r="1815" spans="1:21">
      <c r="A1815" s="239" t="s">
        <v>3987</v>
      </c>
      <c r="B1815" s="239">
        <f t="shared" si="196"/>
        <v>30</v>
      </c>
      <c r="C1815" s="239">
        <f t="shared" si="197"/>
        <v>3</v>
      </c>
      <c r="E1815" s="149" t="s">
        <v>2621</v>
      </c>
      <c r="F1815" s="150">
        <v>2</v>
      </c>
      <c r="G1815" s="150">
        <v>9.4200000000000006E-2</v>
      </c>
      <c r="H1815" s="150">
        <v>0.01</v>
      </c>
      <c r="I1815" s="151">
        <f t="shared" si="198"/>
        <v>0.6</v>
      </c>
      <c r="J1815">
        <f t="shared" si="199"/>
        <v>0.39999999999999997</v>
      </c>
      <c r="K1815">
        <f t="shared" si="200"/>
        <v>0.3</v>
      </c>
      <c r="L1815">
        <f t="shared" si="201"/>
        <v>0.44999999999999996</v>
      </c>
      <c r="M1815" s="150"/>
      <c r="U1815" s="239"/>
    </row>
    <row r="1816" spans="1:21">
      <c r="A1816" s="239" t="s">
        <v>3987</v>
      </c>
      <c r="B1816" s="239">
        <f t="shared" si="196"/>
        <v>30</v>
      </c>
      <c r="C1816" s="239">
        <f t="shared" si="197"/>
        <v>3.2</v>
      </c>
      <c r="E1816" s="149" t="s">
        <v>2622</v>
      </c>
      <c r="F1816" s="150">
        <v>2.11</v>
      </c>
      <c r="G1816" s="150">
        <v>9.4200000000000006E-2</v>
      </c>
      <c r="H1816" s="150">
        <v>0.01</v>
      </c>
      <c r="I1816" s="151">
        <f t="shared" si="198"/>
        <v>0.6</v>
      </c>
      <c r="J1816">
        <f t="shared" si="199"/>
        <v>0.39999999999999997</v>
      </c>
      <c r="K1816">
        <f t="shared" si="200"/>
        <v>0.3</v>
      </c>
      <c r="L1816">
        <f t="shared" si="201"/>
        <v>0.44999999999999996</v>
      </c>
      <c r="M1816" s="150"/>
      <c r="U1816" s="239"/>
    </row>
    <row r="1817" spans="1:21">
      <c r="A1817" s="239" t="s">
        <v>3987</v>
      </c>
      <c r="B1817" s="239">
        <f t="shared" si="196"/>
        <v>30</v>
      </c>
      <c r="C1817" s="239">
        <f t="shared" si="197"/>
        <v>3.25</v>
      </c>
      <c r="E1817" s="149" t="s">
        <v>2623</v>
      </c>
      <c r="F1817" s="150">
        <v>2.14</v>
      </c>
      <c r="G1817" s="150">
        <v>9.4200000000000006E-2</v>
      </c>
      <c r="H1817" s="150">
        <v>0.01</v>
      </c>
      <c r="I1817" s="151">
        <f t="shared" si="198"/>
        <v>0.6</v>
      </c>
      <c r="J1817">
        <f t="shared" si="199"/>
        <v>0.39999999999999997</v>
      </c>
      <c r="K1817">
        <f t="shared" si="200"/>
        <v>0.3</v>
      </c>
      <c r="L1817">
        <f t="shared" si="201"/>
        <v>0.44999999999999996</v>
      </c>
      <c r="M1817" s="150"/>
      <c r="U1817" s="239"/>
    </row>
    <row r="1818" spans="1:21">
      <c r="A1818" s="239" t="s">
        <v>3987</v>
      </c>
      <c r="B1818" s="239">
        <f t="shared" si="196"/>
        <v>30</v>
      </c>
      <c r="C1818" s="239">
        <f t="shared" si="197"/>
        <v>3.5</v>
      </c>
      <c r="E1818" s="149" t="s">
        <v>2624</v>
      </c>
      <c r="F1818" s="150">
        <v>2.29</v>
      </c>
      <c r="G1818" s="150">
        <v>9.4200000000000006E-2</v>
      </c>
      <c r="H1818" s="150">
        <v>0.01</v>
      </c>
      <c r="I1818" s="151">
        <f t="shared" si="198"/>
        <v>0.6</v>
      </c>
      <c r="J1818">
        <f t="shared" si="199"/>
        <v>0.39999999999999997</v>
      </c>
      <c r="K1818">
        <f t="shared" si="200"/>
        <v>0.3</v>
      </c>
      <c r="L1818">
        <f t="shared" si="201"/>
        <v>0.44999999999999996</v>
      </c>
      <c r="M1818" s="150"/>
      <c r="U1818" s="239"/>
    </row>
    <row r="1819" spans="1:21">
      <c r="A1819" s="239" t="s">
        <v>3987</v>
      </c>
      <c r="B1819" s="239">
        <f t="shared" si="196"/>
        <v>30</v>
      </c>
      <c r="C1819" s="239">
        <f t="shared" si="197"/>
        <v>3.6</v>
      </c>
      <c r="E1819" s="149" t="s">
        <v>2625</v>
      </c>
      <c r="F1819" s="150">
        <v>2.34</v>
      </c>
      <c r="G1819" s="150">
        <v>9.4200000000000006E-2</v>
      </c>
      <c r="H1819" s="150">
        <v>0.01</v>
      </c>
      <c r="I1819" s="151">
        <f t="shared" si="198"/>
        <v>0.6</v>
      </c>
      <c r="J1819">
        <f t="shared" si="199"/>
        <v>0.39999999999999997</v>
      </c>
      <c r="K1819">
        <f t="shared" si="200"/>
        <v>0.3</v>
      </c>
      <c r="L1819">
        <f t="shared" si="201"/>
        <v>0.44999999999999996</v>
      </c>
      <c r="M1819" s="150"/>
      <c r="U1819" s="239"/>
    </row>
    <row r="1820" spans="1:21">
      <c r="A1820" s="239" t="s">
        <v>3987</v>
      </c>
      <c r="B1820" s="239">
        <f t="shared" si="196"/>
        <v>30</v>
      </c>
      <c r="C1820" s="239">
        <f t="shared" si="197"/>
        <v>3.75</v>
      </c>
      <c r="E1820" s="149" t="s">
        <v>2626</v>
      </c>
      <c r="F1820" s="150">
        <v>2.4300000000000002</v>
      </c>
      <c r="G1820" s="150">
        <v>9.4200000000000006E-2</v>
      </c>
      <c r="H1820" s="150">
        <v>0.01</v>
      </c>
      <c r="I1820" s="151">
        <f t="shared" si="198"/>
        <v>0.6</v>
      </c>
      <c r="J1820">
        <f t="shared" si="199"/>
        <v>0.39999999999999997</v>
      </c>
      <c r="K1820">
        <f t="shared" si="200"/>
        <v>0.3</v>
      </c>
      <c r="L1820">
        <f t="shared" si="201"/>
        <v>0.44999999999999996</v>
      </c>
      <c r="M1820" s="150"/>
      <c r="U1820" s="239"/>
    </row>
    <row r="1821" spans="1:21">
      <c r="A1821" s="239" t="s">
        <v>3987</v>
      </c>
      <c r="B1821" s="239">
        <f t="shared" si="196"/>
        <v>30</v>
      </c>
      <c r="C1821" s="239">
        <f t="shared" si="197"/>
        <v>4</v>
      </c>
      <c r="E1821" s="149" t="s">
        <v>2627</v>
      </c>
      <c r="F1821" s="150">
        <v>2.56</v>
      </c>
      <c r="G1821" s="150">
        <v>9.4200000000000006E-2</v>
      </c>
      <c r="H1821" s="150">
        <v>0.01</v>
      </c>
      <c r="I1821" s="151">
        <f t="shared" si="198"/>
        <v>0.6</v>
      </c>
      <c r="J1821">
        <f t="shared" si="199"/>
        <v>0.39999999999999997</v>
      </c>
      <c r="K1821">
        <f t="shared" si="200"/>
        <v>0.3</v>
      </c>
      <c r="L1821">
        <f t="shared" si="201"/>
        <v>0.44999999999999996</v>
      </c>
      <c r="M1821" s="150"/>
      <c r="U1821" s="239"/>
    </row>
    <row r="1822" spans="1:21">
      <c r="A1822" s="239" t="s">
        <v>3987</v>
      </c>
      <c r="B1822" s="239">
        <f t="shared" si="196"/>
        <v>30</v>
      </c>
      <c r="C1822" s="239">
        <f t="shared" si="197"/>
        <v>4.5</v>
      </c>
      <c r="E1822" s="149" t="s">
        <v>2628</v>
      </c>
      <c r="F1822" s="150">
        <v>2.83</v>
      </c>
      <c r="G1822" s="150">
        <v>9.4200000000000006E-2</v>
      </c>
      <c r="H1822" s="150">
        <v>0.01</v>
      </c>
      <c r="I1822" s="151">
        <f t="shared" si="198"/>
        <v>0.6</v>
      </c>
      <c r="J1822">
        <f t="shared" si="199"/>
        <v>0.39999999999999997</v>
      </c>
      <c r="K1822">
        <f t="shared" si="200"/>
        <v>0.3</v>
      </c>
      <c r="L1822">
        <f t="shared" si="201"/>
        <v>0.44999999999999996</v>
      </c>
      <c r="M1822" s="150"/>
      <c r="U1822" s="239"/>
    </row>
    <row r="1823" spans="1:21">
      <c r="A1823" s="239" t="s">
        <v>3987</v>
      </c>
      <c r="B1823" s="239">
        <f t="shared" si="196"/>
        <v>30</v>
      </c>
      <c r="C1823" s="239">
        <f t="shared" si="197"/>
        <v>4.75</v>
      </c>
      <c r="E1823" s="149" t="s">
        <v>2629</v>
      </c>
      <c r="F1823" s="150">
        <v>2.96</v>
      </c>
      <c r="G1823" s="150">
        <v>9.4200000000000006E-2</v>
      </c>
      <c r="H1823" s="150">
        <v>0.01</v>
      </c>
      <c r="I1823" s="151">
        <f t="shared" si="198"/>
        <v>0.6</v>
      </c>
      <c r="J1823">
        <f t="shared" si="199"/>
        <v>0.39999999999999997</v>
      </c>
      <c r="K1823">
        <f t="shared" si="200"/>
        <v>0.3</v>
      </c>
      <c r="L1823">
        <f t="shared" si="201"/>
        <v>0.44999999999999996</v>
      </c>
      <c r="M1823" s="150"/>
      <c r="U1823" s="239"/>
    </row>
    <row r="1824" spans="1:21">
      <c r="A1824" s="239" t="s">
        <v>3987</v>
      </c>
      <c r="B1824" s="239">
        <f t="shared" si="196"/>
        <v>30</v>
      </c>
      <c r="C1824" s="239">
        <f t="shared" si="197"/>
        <v>5</v>
      </c>
      <c r="E1824" s="149" t="s">
        <v>2630</v>
      </c>
      <c r="F1824" s="150">
        <v>3.08</v>
      </c>
      <c r="G1824" s="150">
        <v>9.4200000000000006E-2</v>
      </c>
      <c r="H1824" s="150">
        <v>0.01</v>
      </c>
      <c r="I1824" s="151">
        <f t="shared" si="198"/>
        <v>0.6</v>
      </c>
      <c r="J1824">
        <f t="shared" si="199"/>
        <v>0.39999999999999997</v>
      </c>
      <c r="K1824">
        <f t="shared" si="200"/>
        <v>0.3</v>
      </c>
      <c r="L1824">
        <f t="shared" si="201"/>
        <v>0.44999999999999996</v>
      </c>
      <c r="M1824" s="150"/>
      <c r="U1824" s="239"/>
    </row>
    <row r="1825" spans="1:21">
      <c r="A1825" s="239" t="s">
        <v>3987</v>
      </c>
      <c r="B1825" s="239">
        <f t="shared" si="196"/>
        <v>30</v>
      </c>
      <c r="C1825" s="239">
        <f t="shared" si="197"/>
        <v>5.5</v>
      </c>
      <c r="E1825" s="149" t="s">
        <v>2631</v>
      </c>
      <c r="F1825" s="150">
        <v>3.32</v>
      </c>
      <c r="G1825" s="150">
        <v>9.4200000000000006E-2</v>
      </c>
      <c r="H1825" s="150">
        <v>0.01</v>
      </c>
      <c r="I1825" s="151">
        <f t="shared" si="198"/>
        <v>0.6</v>
      </c>
      <c r="J1825">
        <f t="shared" si="199"/>
        <v>0.39999999999999997</v>
      </c>
      <c r="K1825">
        <f t="shared" si="200"/>
        <v>0.3</v>
      </c>
      <c r="L1825">
        <f t="shared" si="201"/>
        <v>0.44999999999999996</v>
      </c>
      <c r="M1825" s="150"/>
      <c r="U1825" s="239"/>
    </row>
    <row r="1826" spans="1:21">
      <c r="A1826" s="239" t="s">
        <v>3987</v>
      </c>
      <c r="B1826" s="239">
        <f t="shared" si="196"/>
        <v>30</v>
      </c>
      <c r="C1826" s="239">
        <f t="shared" si="197"/>
        <v>6</v>
      </c>
      <c r="E1826" s="149" t="s">
        <v>2632</v>
      </c>
      <c r="F1826" s="150">
        <v>3.55</v>
      </c>
      <c r="G1826" s="150">
        <v>9.4200000000000006E-2</v>
      </c>
      <c r="H1826" s="150">
        <v>0.01</v>
      </c>
      <c r="I1826" s="151">
        <f t="shared" si="198"/>
        <v>0.6</v>
      </c>
      <c r="J1826">
        <f t="shared" si="199"/>
        <v>0.39999999999999997</v>
      </c>
      <c r="K1826">
        <f t="shared" si="200"/>
        <v>0.3</v>
      </c>
      <c r="L1826">
        <f t="shared" si="201"/>
        <v>0.44999999999999996</v>
      </c>
      <c r="M1826" s="150"/>
      <c r="U1826" s="239"/>
    </row>
    <row r="1827" spans="1:21">
      <c r="A1827" s="239" t="s">
        <v>3987</v>
      </c>
      <c r="B1827" s="239">
        <f t="shared" si="196"/>
        <v>30</v>
      </c>
      <c r="C1827" s="239">
        <f t="shared" si="197"/>
        <v>6.5</v>
      </c>
      <c r="E1827" s="149" t="s">
        <v>2633</v>
      </c>
      <c r="F1827" s="150">
        <v>3.77</v>
      </c>
      <c r="G1827" s="150">
        <v>9.4200000000000006E-2</v>
      </c>
      <c r="H1827" s="150">
        <v>1.2E-2</v>
      </c>
      <c r="I1827" s="151">
        <f t="shared" si="198"/>
        <v>0.72</v>
      </c>
      <c r="J1827">
        <f t="shared" si="199"/>
        <v>0.48</v>
      </c>
      <c r="K1827">
        <f t="shared" si="200"/>
        <v>0.36</v>
      </c>
      <c r="L1827">
        <f t="shared" si="201"/>
        <v>0.54</v>
      </c>
      <c r="M1827" s="150"/>
      <c r="U1827" s="239"/>
    </row>
    <row r="1828" spans="1:21">
      <c r="A1828" s="239" t="s">
        <v>3987</v>
      </c>
      <c r="B1828" s="239">
        <f t="shared" si="196"/>
        <v>30</v>
      </c>
      <c r="C1828" s="239">
        <f t="shared" si="197"/>
        <v>7</v>
      </c>
      <c r="E1828" s="149" t="s">
        <v>2634</v>
      </c>
      <c r="F1828" s="150">
        <v>3.97</v>
      </c>
      <c r="G1828" s="150">
        <v>9.4200000000000006E-2</v>
      </c>
      <c r="H1828" s="150">
        <v>1.2E-2</v>
      </c>
      <c r="I1828" s="151">
        <f t="shared" si="198"/>
        <v>0.72</v>
      </c>
      <c r="J1828">
        <f t="shared" si="199"/>
        <v>0.48</v>
      </c>
      <c r="K1828">
        <f t="shared" si="200"/>
        <v>0.36</v>
      </c>
      <c r="L1828">
        <f t="shared" si="201"/>
        <v>0.54</v>
      </c>
      <c r="M1828" s="150"/>
      <c r="U1828" s="239"/>
    </row>
    <row r="1829" spans="1:21">
      <c r="A1829" s="239" t="s">
        <v>3987</v>
      </c>
      <c r="B1829" s="239">
        <f t="shared" si="196"/>
        <v>30</v>
      </c>
      <c r="C1829" s="239">
        <f t="shared" si="197"/>
        <v>7.5</v>
      </c>
      <c r="E1829" s="149" t="s">
        <v>2635</v>
      </c>
      <c r="F1829" s="150">
        <v>4.16</v>
      </c>
      <c r="G1829" s="150">
        <v>9.4200000000000006E-2</v>
      </c>
      <c r="H1829" s="150">
        <v>1.2E-2</v>
      </c>
      <c r="I1829" s="151">
        <f t="shared" si="198"/>
        <v>0.72</v>
      </c>
      <c r="J1829">
        <f t="shared" si="199"/>
        <v>0.48</v>
      </c>
      <c r="K1829">
        <f t="shared" si="200"/>
        <v>0.36</v>
      </c>
      <c r="L1829">
        <f t="shared" si="201"/>
        <v>0.54</v>
      </c>
      <c r="M1829" s="150"/>
      <c r="U1829" s="239"/>
    </row>
    <row r="1830" spans="1:21">
      <c r="A1830" s="239" t="s">
        <v>3987</v>
      </c>
      <c r="B1830" s="239">
        <f t="shared" ref="B1830:B1893" si="202">SPLITME($E1830,0,"*","tube Ø")</f>
        <v>30</v>
      </c>
      <c r="C1830" s="239">
        <f t="shared" ref="C1830:C1893" si="203">SPLITME($E1830,1,"*","tube Ø")</f>
        <v>9</v>
      </c>
      <c r="E1830" s="149" t="s">
        <v>2636</v>
      </c>
      <c r="F1830" s="150">
        <v>4.66</v>
      </c>
      <c r="G1830" s="150">
        <v>9.4200000000000006E-2</v>
      </c>
      <c r="H1830" s="150">
        <v>1.2E-2</v>
      </c>
      <c r="I1830" s="151">
        <f t="shared" si="198"/>
        <v>0.72</v>
      </c>
      <c r="J1830">
        <f t="shared" si="199"/>
        <v>0.48</v>
      </c>
      <c r="K1830">
        <f t="shared" si="200"/>
        <v>0.36</v>
      </c>
      <c r="L1830">
        <f t="shared" si="201"/>
        <v>0.54</v>
      </c>
      <c r="M1830" s="150"/>
      <c r="U1830" s="239"/>
    </row>
    <row r="1831" spans="1:21">
      <c r="A1831" s="239" t="s">
        <v>3987</v>
      </c>
      <c r="B1831" s="239">
        <f t="shared" si="202"/>
        <v>30</v>
      </c>
      <c r="C1831" s="239">
        <f t="shared" si="203"/>
        <v>10</v>
      </c>
      <c r="E1831" s="149" t="s">
        <v>2614</v>
      </c>
      <c r="F1831" s="150">
        <v>4.93</v>
      </c>
      <c r="G1831" s="150">
        <v>9.4200000000000006E-2</v>
      </c>
      <c r="H1831" s="150">
        <v>1.2E-2</v>
      </c>
      <c r="I1831" s="151">
        <f t="shared" si="198"/>
        <v>0.72</v>
      </c>
      <c r="J1831">
        <f t="shared" si="199"/>
        <v>0.48</v>
      </c>
      <c r="K1831">
        <f t="shared" si="200"/>
        <v>0.36</v>
      </c>
      <c r="L1831">
        <f t="shared" si="201"/>
        <v>0.54</v>
      </c>
      <c r="M1831" s="150"/>
      <c r="U1831" s="239"/>
    </row>
    <row r="1832" spans="1:21">
      <c r="A1832" s="239" t="s">
        <v>3987</v>
      </c>
      <c r="B1832" s="239">
        <f t="shared" si="202"/>
        <v>31</v>
      </c>
      <c r="C1832" s="239">
        <f t="shared" si="203"/>
        <v>0.5</v>
      </c>
      <c r="E1832" s="149" t="s">
        <v>2640</v>
      </c>
      <c r="F1832" s="150">
        <v>0.38</v>
      </c>
      <c r="G1832" s="150">
        <v>9.7339999999999996E-2</v>
      </c>
      <c r="H1832" s="150">
        <v>0.01</v>
      </c>
      <c r="I1832" s="151">
        <f t="shared" si="198"/>
        <v>0.6</v>
      </c>
      <c r="J1832">
        <f t="shared" si="199"/>
        <v>0.39999999999999997</v>
      </c>
      <c r="K1832">
        <f t="shared" si="200"/>
        <v>0.3</v>
      </c>
      <c r="L1832">
        <f t="shared" si="201"/>
        <v>0.44999999999999996</v>
      </c>
      <c r="M1832" s="150"/>
      <c r="U1832" s="239"/>
    </row>
    <row r="1833" spans="1:21">
      <c r="A1833" s="239" t="s">
        <v>3987</v>
      </c>
      <c r="B1833" s="239">
        <f t="shared" si="202"/>
        <v>31</v>
      </c>
      <c r="C1833" s="239">
        <f t="shared" si="203"/>
        <v>0.75</v>
      </c>
      <c r="E1833" s="149" t="s">
        <v>2641</v>
      </c>
      <c r="F1833" s="150">
        <v>0.56000000000000005</v>
      </c>
      <c r="G1833" s="150">
        <v>9.7339999999999996E-2</v>
      </c>
      <c r="H1833" s="150">
        <v>0.01</v>
      </c>
      <c r="I1833" s="151">
        <f t="shared" si="198"/>
        <v>0.6</v>
      </c>
      <c r="J1833">
        <f t="shared" si="199"/>
        <v>0.39999999999999997</v>
      </c>
      <c r="K1833">
        <f t="shared" si="200"/>
        <v>0.3</v>
      </c>
      <c r="L1833">
        <f t="shared" si="201"/>
        <v>0.44999999999999996</v>
      </c>
      <c r="M1833" s="150"/>
      <c r="U1833" s="239"/>
    </row>
    <row r="1834" spans="1:21">
      <c r="A1834" s="239" t="s">
        <v>3987</v>
      </c>
      <c r="B1834" s="239">
        <f t="shared" si="202"/>
        <v>31</v>
      </c>
      <c r="C1834" s="239">
        <f t="shared" si="203"/>
        <v>1</v>
      </c>
      <c r="E1834" s="149" t="s">
        <v>2642</v>
      </c>
      <c r="F1834" s="150">
        <v>0.74</v>
      </c>
      <c r="G1834" s="150">
        <v>9.7339999999999996E-2</v>
      </c>
      <c r="H1834" s="150">
        <v>0.01</v>
      </c>
      <c r="I1834" s="151">
        <f t="shared" si="198"/>
        <v>0.6</v>
      </c>
      <c r="J1834">
        <f t="shared" si="199"/>
        <v>0.39999999999999997</v>
      </c>
      <c r="K1834">
        <f t="shared" si="200"/>
        <v>0.3</v>
      </c>
      <c r="L1834">
        <f t="shared" si="201"/>
        <v>0.44999999999999996</v>
      </c>
      <c r="M1834" s="150"/>
      <c r="U1834" s="239"/>
    </row>
    <row r="1835" spans="1:21">
      <c r="A1835" s="239" t="s">
        <v>3987</v>
      </c>
      <c r="B1835" s="239">
        <f t="shared" si="202"/>
        <v>31</v>
      </c>
      <c r="C1835" s="239">
        <f t="shared" si="203"/>
        <v>1.5</v>
      </c>
      <c r="E1835" s="149" t="s">
        <v>2643</v>
      </c>
      <c r="F1835" s="150">
        <v>1.0900000000000001</v>
      </c>
      <c r="G1835" s="150">
        <v>9.7339999999999996E-2</v>
      </c>
      <c r="H1835" s="150">
        <v>0.01</v>
      </c>
      <c r="I1835" s="151">
        <f t="shared" si="198"/>
        <v>0.6</v>
      </c>
      <c r="J1835">
        <f t="shared" si="199"/>
        <v>0.39999999999999997</v>
      </c>
      <c r="K1835">
        <f t="shared" si="200"/>
        <v>0.3</v>
      </c>
      <c r="L1835">
        <f t="shared" si="201"/>
        <v>0.44999999999999996</v>
      </c>
      <c r="M1835" s="150"/>
      <c r="U1835" s="239"/>
    </row>
    <row r="1836" spans="1:21">
      <c r="A1836" s="239" t="s">
        <v>3987</v>
      </c>
      <c r="B1836" s="239">
        <f t="shared" si="202"/>
        <v>31</v>
      </c>
      <c r="C1836" s="239">
        <f t="shared" si="203"/>
        <v>1.75</v>
      </c>
      <c r="E1836" s="149" t="s">
        <v>2644</v>
      </c>
      <c r="F1836" s="150">
        <v>1.26</v>
      </c>
      <c r="G1836" s="150">
        <v>9.7339999999999996E-2</v>
      </c>
      <c r="H1836" s="150">
        <v>0.01</v>
      </c>
      <c r="I1836" s="151">
        <f t="shared" si="198"/>
        <v>0.6</v>
      </c>
      <c r="J1836">
        <f t="shared" si="199"/>
        <v>0.39999999999999997</v>
      </c>
      <c r="K1836">
        <f t="shared" si="200"/>
        <v>0.3</v>
      </c>
      <c r="L1836">
        <f t="shared" si="201"/>
        <v>0.44999999999999996</v>
      </c>
      <c r="M1836" s="150"/>
      <c r="U1836" s="239"/>
    </row>
    <row r="1837" spans="1:21">
      <c r="A1837" s="239" t="s">
        <v>3987</v>
      </c>
      <c r="B1837" s="239">
        <f t="shared" si="202"/>
        <v>31</v>
      </c>
      <c r="C1837" s="239">
        <f t="shared" si="203"/>
        <v>2</v>
      </c>
      <c r="E1837" s="149" t="s">
        <v>2645</v>
      </c>
      <c r="F1837" s="150">
        <v>1.43</v>
      </c>
      <c r="G1837" s="150">
        <v>9.7339999999999996E-2</v>
      </c>
      <c r="H1837" s="150">
        <v>0.01</v>
      </c>
      <c r="I1837" s="151">
        <f t="shared" si="198"/>
        <v>0.6</v>
      </c>
      <c r="J1837">
        <f t="shared" si="199"/>
        <v>0.39999999999999997</v>
      </c>
      <c r="K1837">
        <f t="shared" si="200"/>
        <v>0.3</v>
      </c>
      <c r="L1837">
        <f t="shared" si="201"/>
        <v>0.44999999999999996</v>
      </c>
      <c r="M1837" s="150"/>
      <c r="U1837" s="239"/>
    </row>
    <row r="1838" spans="1:21">
      <c r="A1838" s="239" t="s">
        <v>3987</v>
      </c>
      <c r="B1838" s="239">
        <f t="shared" si="202"/>
        <v>31</v>
      </c>
      <c r="C1838" s="239">
        <f t="shared" si="203"/>
        <v>2.5</v>
      </c>
      <c r="E1838" s="149" t="s">
        <v>2646</v>
      </c>
      <c r="F1838" s="150">
        <v>1.76</v>
      </c>
      <c r="G1838" s="150">
        <v>9.7339999999999996E-2</v>
      </c>
      <c r="H1838" s="150">
        <v>0.01</v>
      </c>
      <c r="I1838" s="151">
        <f t="shared" si="198"/>
        <v>0.6</v>
      </c>
      <c r="J1838">
        <f t="shared" si="199"/>
        <v>0.39999999999999997</v>
      </c>
      <c r="K1838">
        <f t="shared" si="200"/>
        <v>0.3</v>
      </c>
      <c r="L1838">
        <f t="shared" si="201"/>
        <v>0.44999999999999996</v>
      </c>
      <c r="M1838" s="150"/>
      <c r="U1838" s="239"/>
    </row>
    <row r="1839" spans="1:21">
      <c r="A1839" s="239" t="s">
        <v>3987</v>
      </c>
      <c r="B1839" s="239">
        <f t="shared" si="202"/>
        <v>31</v>
      </c>
      <c r="C1839" s="239">
        <f t="shared" si="203"/>
        <v>3</v>
      </c>
      <c r="E1839" s="149" t="s">
        <v>2647</v>
      </c>
      <c r="F1839" s="150">
        <v>2.0699999999999998</v>
      </c>
      <c r="G1839" s="150">
        <v>9.7339999999999996E-2</v>
      </c>
      <c r="H1839" s="150">
        <v>0.01</v>
      </c>
      <c r="I1839" s="151">
        <f t="shared" si="198"/>
        <v>0.6</v>
      </c>
      <c r="J1839">
        <f t="shared" si="199"/>
        <v>0.39999999999999997</v>
      </c>
      <c r="K1839">
        <f t="shared" si="200"/>
        <v>0.3</v>
      </c>
      <c r="L1839">
        <f t="shared" si="201"/>
        <v>0.44999999999999996</v>
      </c>
      <c r="M1839" s="150"/>
      <c r="U1839" s="239"/>
    </row>
    <row r="1840" spans="1:21">
      <c r="A1840" s="239" t="s">
        <v>3987</v>
      </c>
      <c r="B1840" s="239">
        <f t="shared" si="202"/>
        <v>31</v>
      </c>
      <c r="C1840" s="239">
        <f t="shared" si="203"/>
        <v>3.5</v>
      </c>
      <c r="E1840" s="149" t="s">
        <v>2648</v>
      </c>
      <c r="F1840" s="150">
        <v>2.37</v>
      </c>
      <c r="G1840" s="150">
        <v>9.7339999999999996E-2</v>
      </c>
      <c r="H1840" s="150">
        <v>0.01</v>
      </c>
      <c r="I1840" s="151">
        <f t="shared" si="198"/>
        <v>0.6</v>
      </c>
      <c r="J1840">
        <f t="shared" si="199"/>
        <v>0.39999999999999997</v>
      </c>
      <c r="K1840">
        <f t="shared" si="200"/>
        <v>0.3</v>
      </c>
      <c r="L1840">
        <f t="shared" si="201"/>
        <v>0.44999999999999996</v>
      </c>
      <c r="M1840" s="150"/>
      <c r="U1840" s="239"/>
    </row>
    <row r="1841" spans="1:21">
      <c r="A1841" s="239" t="s">
        <v>3987</v>
      </c>
      <c r="B1841" s="239">
        <f t="shared" si="202"/>
        <v>31</v>
      </c>
      <c r="C1841" s="239">
        <f t="shared" si="203"/>
        <v>4.5</v>
      </c>
      <c r="E1841" s="149" t="s">
        <v>2649</v>
      </c>
      <c r="F1841" s="150">
        <v>2.94</v>
      </c>
      <c r="G1841" s="150">
        <v>9.7339999999999996E-2</v>
      </c>
      <c r="H1841" s="150">
        <v>0.01</v>
      </c>
      <c r="I1841" s="151">
        <f t="shared" si="198"/>
        <v>0.6</v>
      </c>
      <c r="J1841">
        <f t="shared" si="199"/>
        <v>0.39999999999999997</v>
      </c>
      <c r="K1841">
        <f t="shared" si="200"/>
        <v>0.3</v>
      </c>
      <c r="L1841">
        <f t="shared" si="201"/>
        <v>0.44999999999999996</v>
      </c>
      <c r="M1841" s="150"/>
      <c r="U1841" s="239"/>
    </row>
    <row r="1842" spans="1:21">
      <c r="A1842" s="239" t="s">
        <v>3987</v>
      </c>
      <c r="B1842" s="239">
        <f t="shared" si="202"/>
        <v>31.8</v>
      </c>
      <c r="C1842" s="239">
        <f t="shared" si="203"/>
        <v>2.6</v>
      </c>
      <c r="E1842" s="149" t="s">
        <v>2650</v>
      </c>
      <c r="F1842" s="150">
        <v>1.87</v>
      </c>
      <c r="G1842" s="150">
        <v>9.9851999999999996E-2</v>
      </c>
      <c r="H1842" s="150">
        <v>0.01</v>
      </c>
      <c r="I1842" s="151">
        <f t="shared" si="198"/>
        <v>0.6</v>
      </c>
      <c r="J1842">
        <f t="shared" si="199"/>
        <v>0.39999999999999997</v>
      </c>
      <c r="K1842">
        <f t="shared" si="200"/>
        <v>0.3</v>
      </c>
      <c r="L1842">
        <f t="shared" si="201"/>
        <v>0.44999999999999996</v>
      </c>
      <c r="M1842" s="150"/>
      <c r="U1842" s="239"/>
    </row>
    <row r="1843" spans="1:21">
      <c r="A1843" s="239" t="s">
        <v>3987</v>
      </c>
      <c r="B1843" s="239">
        <f t="shared" si="202"/>
        <v>31.8</v>
      </c>
      <c r="C1843" s="239">
        <f t="shared" si="203"/>
        <v>2.9</v>
      </c>
      <c r="E1843" s="149" t="s">
        <v>2651</v>
      </c>
      <c r="F1843" s="150">
        <v>2.0699999999999998</v>
      </c>
      <c r="G1843" s="150">
        <v>9.9851999999999996E-2</v>
      </c>
      <c r="H1843" s="150">
        <v>0.01</v>
      </c>
      <c r="I1843" s="151">
        <f t="shared" si="198"/>
        <v>0.6</v>
      </c>
      <c r="J1843">
        <f t="shared" si="199"/>
        <v>0.39999999999999997</v>
      </c>
      <c r="K1843">
        <f t="shared" si="200"/>
        <v>0.3</v>
      </c>
      <c r="L1843">
        <f t="shared" si="201"/>
        <v>0.44999999999999996</v>
      </c>
      <c r="M1843" s="150"/>
      <c r="U1843" s="239"/>
    </row>
    <row r="1844" spans="1:21">
      <c r="A1844" s="239" t="s">
        <v>3987</v>
      </c>
      <c r="B1844" s="239">
        <f t="shared" si="202"/>
        <v>31.8</v>
      </c>
      <c r="C1844" s="239">
        <f t="shared" si="203"/>
        <v>3.2</v>
      </c>
      <c r="E1844" s="149" t="s">
        <v>2652</v>
      </c>
      <c r="F1844" s="150">
        <v>2.2599999999999998</v>
      </c>
      <c r="G1844" s="150">
        <v>9.9851999999999996E-2</v>
      </c>
      <c r="H1844" s="150">
        <v>0.01</v>
      </c>
      <c r="I1844" s="151">
        <f t="shared" si="198"/>
        <v>0.6</v>
      </c>
      <c r="J1844">
        <f t="shared" si="199"/>
        <v>0.39999999999999997</v>
      </c>
      <c r="K1844">
        <f t="shared" si="200"/>
        <v>0.3</v>
      </c>
      <c r="L1844">
        <f t="shared" si="201"/>
        <v>0.44999999999999996</v>
      </c>
      <c r="M1844" s="150"/>
      <c r="U1844" s="239"/>
    </row>
    <row r="1845" spans="1:21">
      <c r="A1845" s="239" t="s">
        <v>3987</v>
      </c>
      <c r="B1845" s="239">
        <f t="shared" si="202"/>
        <v>31.8</v>
      </c>
      <c r="C1845" s="239">
        <f t="shared" si="203"/>
        <v>3.6</v>
      </c>
      <c r="E1845" s="149" t="s">
        <v>2653</v>
      </c>
      <c r="F1845" s="150">
        <v>2.5</v>
      </c>
      <c r="G1845" s="150">
        <v>9.9851999999999996E-2</v>
      </c>
      <c r="H1845" s="150">
        <v>0.01</v>
      </c>
      <c r="I1845" s="151">
        <f t="shared" si="198"/>
        <v>0.6</v>
      </c>
      <c r="J1845">
        <f t="shared" si="199"/>
        <v>0.39999999999999997</v>
      </c>
      <c r="K1845">
        <f t="shared" si="200"/>
        <v>0.3</v>
      </c>
      <c r="L1845">
        <f t="shared" si="201"/>
        <v>0.44999999999999996</v>
      </c>
      <c r="M1845" s="150"/>
      <c r="U1845" s="239"/>
    </row>
    <row r="1846" spans="1:21">
      <c r="A1846" s="239" t="s">
        <v>3987</v>
      </c>
      <c r="B1846" s="239">
        <f t="shared" si="202"/>
        <v>31.8</v>
      </c>
      <c r="C1846" s="239">
        <f t="shared" si="203"/>
        <v>4</v>
      </c>
      <c r="E1846" s="149" t="s">
        <v>2654</v>
      </c>
      <c r="F1846" s="150">
        <v>2.74</v>
      </c>
      <c r="G1846" s="150">
        <v>9.9851999999999996E-2</v>
      </c>
      <c r="H1846" s="150">
        <v>0.01</v>
      </c>
      <c r="I1846" s="151">
        <f t="shared" si="198"/>
        <v>0.6</v>
      </c>
      <c r="J1846">
        <f t="shared" si="199"/>
        <v>0.39999999999999997</v>
      </c>
      <c r="K1846">
        <f t="shared" si="200"/>
        <v>0.3</v>
      </c>
      <c r="L1846">
        <f t="shared" si="201"/>
        <v>0.44999999999999996</v>
      </c>
      <c r="M1846" s="150"/>
      <c r="U1846" s="239"/>
    </row>
    <row r="1847" spans="1:21">
      <c r="A1847" s="239" t="s">
        <v>3987</v>
      </c>
      <c r="B1847" s="239">
        <f t="shared" si="202"/>
        <v>32</v>
      </c>
      <c r="C1847" s="239">
        <f t="shared" si="203"/>
        <v>0.5</v>
      </c>
      <c r="E1847" s="149" t="s">
        <v>2655</v>
      </c>
      <c r="F1847" s="150">
        <v>0.39</v>
      </c>
      <c r="G1847" s="150">
        <v>0.10048</v>
      </c>
      <c r="H1847" s="150">
        <v>0.01</v>
      </c>
      <c r="I1847" s="151">
        <f t="shared" si="198"/>
        <v>0.6</v>
      </c>
      <c r="J1847">
        <f t="shared" si="199"/>
        <v>0.39999999999999997</v>
      </c>
      <c r="K1847">
        <f t="shared" si="200"/>
        <v>0.3</v>
      </c>
      <c r="L1847">
        <f t="shared" si="201"/>
        <v>0.44999999999999996</v>
      </c>
      <c r="M1847" s="150"/>
      <c r="U1847" s="239"/>
    </row>
    <row r="1848" spans="1:21">
      <c r="A1848" s="239" t="s">
        <v>3987</v>
      </c>
      <c r="B1848" s="239">
        <f t="shared" si="202"/>
        <v>32</v>
      </c>
      <c r="C1848" s="239">
        <f t="shared" si="203"/>
        <v>0.75</v>
      </c>
      <c r="E1848" s="149" t="s">
        <v>2656</v>
      </c>
      <c r="F1848" s="150">
        <v>0.56999999999999995</v>
      </c>
      <c r="G1848" s="150">
        <v>0.10048</v>
      </c>
      <c r="H1848" s="150">
        <v>0.01</v>
      </c>
      <c r="I1848" s="151">
        <f t="shared" si="198"/>
        <v>0.6</v>
      </c>
      <c r="J1848">
        <f t="shared" si="199"/>
        <v>0.39999999999999997</v>
      </c>
      <c r="K1848">
        <f t="shared" si="200"/>
        <v>0.3</v>
      </c>
      <c r="L1848">
        <f t="shared" si="201"/>
        <v>0.44999999999999996</v>
      </c>
      <c r="M1848" s="150"/>
      <c r="U1848" s="239"/>
    </row>
    <row r="1849" spans="1:21">
      <c r="A1849" s="239" t="s">
        <v>3987</v>
      </c>
      <c r="B1849" s="239">
        <f t="shared" si="202"/>
        <v>32</v>
      </c>
      <c r="C1849" s="239">
        <f t="shared" si="203"/>
        <v>1</v>
      </c>
      <c r="E1849" s="149" t="s">
        <v>2657</v>
      </c>
      <c r="F1849" s="150">
        <v>0.76</v>
      </c>
      <c r="G1849" s="150">
        <v>0.10048</v>
      </c>
      <c r="H1849" s="150">
        <v>0.01</v>
      </c>
      <c r="I1849" s="151">
        <f t="shared" si="198"/>
        <v>0.6</v>
      </c>
      <c r="J1849">
        <f t="shared" si="199"/>
        <v>0.39999999999999997</v>
      </c>
      <c r="K1849">
        <f t="shared" si="200"/>
        <v>0.3</v>
      </c>
      <c r="L1849">
        <f t="shared" si="201"/>
        <v>0.44999999999999996</v>
      </c>
      <c r="M1849" s="150"/>
      <c r="U1849" s="239"/>
    </row>
    <row r="1850" spans="1:21">
      <c r="A1850" s="239" t="s">
        <v>3987</v>
      </c>
      <c r="B1850" s="239">
        <f t="shared" si="202"/>
        <v>32</v>
      </c>
      <c r="C1850" s="239">
        <f t="shared" si="203"/>
        <v>1.2</v>
      </c>
      <c r="E1850" s="149" t="s">
        <v>2658</v>
      </c>
      <c r="F1850" s="150">
        <v>0.91</v>
      </c>
      <c r="G1850" s="150">
        <v>0.10048</v>
      </c>
      <c r="H1850" s="150">
        <v>0.01</v>
      </c>
      <c r="I1850" s="151">
        <f t="shared" si="198"/>
        <v>0.6</v>
      </c>
      <c r="J1850">
        <f t="shared" si="199"/>
        <v>0.39999999999999997</v>
      </c>
      <c r="K1850">
        <f t="shared" si="200"/>
        <v>0.3</v>
      </c>
      <c r="L1850">
        <f t="shared" si="201"/>
        <v>0.44999999999999996</v>
      </c>
      <c r="M1850" s="150"/>
      <c r="U1850" s="239"/>
    </row>
    <row r="1851" spans="1:21">
      <c r="A1851" s="239" t="s">
        <v>3987</v>
      </c>
      <c r="B1851" s="239">
        <f t="shared" si="202"/>
        <v>32</v>
      </c>
      <c r="C1851" s="239">
        <f t="shared" si="203"/>
        <v>1.25</v>
      </c>
      <c r="E1851" s="149" t="s">
        <v>2659</v>
      </c>
      <c r="F1851" s="150">
        <v>0.95</v>
      </c>
      <c r="G1851" s="150">
        <v>0.10048</v>
      </c>
      <c r="H1851" s="150">
        <v>0.01</v>
      </c>
      <c r="I1851" s="151">
        <f t="shared" si="198"/>
        <v>0.6</v>
      </c>
      <c r="J1851">
        <f t="shared" si="199"/>
        <v>0.39999999999999997</v>
      </c>
      <c r="K1851">
        <f t="shared" si="200"/>
        <v>0.3</v>
      </c>
      <c r="L1851">
        <f t="shared" si="201"/>
        <v>0.44999999999999996</v>
      </c>
      <c r="M1851" s="150"/>
      <c r="U1851" s="239"/>
    </row>
    <row r="1852" spans="1:21">
      <c r="A1852" s="239" t="s">
        <v>3987</v>
      </c>
      <c r="B1852" s="239">
        <f t="shared" si="202"/>
        <v>32</v>
      </c>
      <c r="C1852" s="239">
        <f t="shared" si="203"/>
        <v>1.5</v>
      </c>
      <c r="E1852" s="149" t="s">
        <v>2660</v>
      </c>
      <c r="F1852" s="150">
        <v>1.1299999999999999</v>
      </c>
      <c r="G1852" s="150">
        <v>0.10048</v>
      </c>
      <c r="H1852" s="150">
        <v>0.01</v>
      </c>
      <c r="I1852" s="151">
        <f t="shared" si="198"/>
        <v>0.6</v>
      </c>
      <c r="J1852">
        <f t="shared" si="199"/>
        <v>0.39999999999999997</v>
      </c>
      <c r="K1852">
        <f t="shared" si="200"/>
        <v>0.3</v>
      </c>
      <c r="L1852">
        <f t="shared" si="201"/>
        <v>0.44999999999999996</v>
      </c>
      <c r="M1852" s="150"/>
      <c r="U1852" s="239"/>
    </row>
    <row r="1853" spans="1:21">
      <c r="A1853" s="239" t="s">
        <v>3987</v>
      </c>
      <c r="B1853" s="239">
        <f t="shared" si="202"/>
        <v>32</v>
      </c>
      <c r="C1853" s="239">
        <f t="shared" si="203"/>
        <v>1.75</v>
      </c>
      <c r="E1853" s="149" t="s">
        <v>2661</v>
      </c>
      <c r="F1853" s="150">
        <v>1.3</v>
      </c>
      <c r="G1853" s="150">
        <v>0.10048</v>
      </c>
      <c r="H1853" s="150">
        <v>0.01</v>
      </c>
      <c r="I1853" s="151">
        <f t="shared" si="198"/>
        <v>0.6</v>
      </c>
      <c r="J1853">
        <f t="shared" si="199"/>
        <v>0.39999999999999997</v>
      </c>
      <c r="K1853">
        <f t="shared" si="200"/>
        <v>0.3</v>
      </c>
      <c r="L1853">
        <f t="shared" si="201"/>
        <v>0.44999999999999996</v>
      </c>
      <c r="M1853" s="150"/>
      <c r="U1853" s="239"/>
    </row>
    <row r="1854" spans="1:21">
      <c r="A1854" s="239" t="s">
        <v>3987</v>
      </c>
      <c r="B1854" s="239">
        <f t="shared" si="202"/>
        <v>32</v>
      </c>
      <c r="C1854" s="239">
        <f t="shared" si="203"/>
        <v>2</v>
      </c>
      <c r="E1854" s="149" t="s">
        <v>2663</v>
      </c>
      <c r="F1854" s="150">
        <v>1.48</v>
      </c>
      <c r="G1854" s="150">
        <v>0.10048</v>
      </c>
      <c r="H1854" s="150">
        <v>0.01</v>
      </c>
      <c r="I1854" s="151">
        <f t="shared" si="198"/>
        <v>0.6</v>
      </c>
      <c r="J1854">
        <f t="shared" si="199"/>
        <v>0.39999999999999997</v>
      </c>
      <c r="K1854">
        <f t="shared" si="200"/>
        <v>0.3</v>
      </c>
      <c r="L1854">
        <f t="shared" si="201"/>
        <v>0.44999999999999996</v>
      </c>
      <c r="M1854" s="150"/>
      <c r="U1854" s="239"/>
    </row>
    <row r="1855" spans="1:21">
      <c r="A1855" s="239" t="s">
        <v>3987</v>
      </c>
      <c r="B1855" s="239">
        <f t="shared" si="202"/>
        <v>32</v>
      </c>
      <c r="C1855" s="239">
        <f t="shared" si="203"/>
        <v>2.2000000000000002</v>
      </c>
      <c r="E1855" s="149" t="s">
        <v>2664</v>
      </c>
      <c r="F1855" s="150">
        <v>1.62</v>
      </c>
      <c r="G1855" s="150">
        <v>0.10048</v>
      </c>
      <c r="H1855" s="150">
        <v>0.01</v>
      </c>
      <c r="I1855" s="151">
        <f t="shared" si="198"/>
        <v>0.6</v>
      </c>
      <c r="J1855">
        <f t="shared" si="199"/>
        <v>0.39999999999999997</v>
      </c>
      <c r="K1855">
        <f t="shared" si="200"/>
        <v>0.3</v>
      </c>
      <c r="L1855">
        <f t="shared" si="201"/>
        <v>0.44999999999999996</v>
      </c>
      <c r="M1855" s="150"/>
      <c r="U1855" s="239"/>
    </row>
    <row r="1856" spans="1:21">
      <c r="A1856" s="239" t="s">
        <v>3987</v>
      </c>
      <c r="B1856" s="239">
        <f t="shared" si="202"/>
        <v>32</v>
      </c>
      <c r="C1856" s="239">
        <f t="shared" si="203"/>
        <v>2.5</v>
      </c>
      <c r="E1856" s="149" t="s">
        <v>2665</v>
      </c>
      <c r="F1856" s="150">
        <v>1.82</v>
      </c>
      <c r="G1856" s="150">
        <v>0.10048</v>
      </c>
      <c r="H1856" s="150">
        <v>0.01</v>
      </c>
      <c r="I1856" s="151">
        <f t="shared" si="198"/>
        <v>0.6</v>
      </c>
      <c r="J1856">
        <f t="shared" si="199"/>
        <v>0.39999999999999997</v>
      </c>
      <c r="K1856">
        <f t="shared" si="200"/>
        <v>0.3</v>
      </c>
      <c r="L1856">
        <f t="shared" si="201"/>
        <v>0.44999999999999996</v>
      </c>
      <c r="M1856" s="150"/>
      <c r="U1856" s="239"/>
    </row>
    <row r="1857" spans="1:21">
      <c r="A1857" s="239" t="s">
        <v>3987</v>
      </c>
      <c r="B1857" s="239">
        <f t="shared" si="202"/>
        <v>32</v>
      </c>
      <c r="C1857" s="239">
        <f t="shared" si="203"/>
        <v>2.8</v>
      </c>
      <c r="E1857" s="149" t="s">
        <v>2666</v>
      </c>
      <c r="F1857" s="150">
        <v>2.02</v>
      </c>
      <c r="G1857" s="150">
        <v>0.10048</v>
      </c>
      <c r="H1857" s="150">
        <v>0.01</v>
      </c>
      <c r="I1857" s="151">
        <f t="shared" ref="I1857:I1920" si="204">H1857*60</f>
        <v>0.6</v>
      </c>
      <c r="J1857">
        <f t="shared" ref="J1857:J1920" si="205">40/60*I1857</f>
        <v>0.39999999999999997</v>
      </c>
      <c r="K1857">
        <f t="shared" ref="K1857:K1920" si="206">(30/60*I1857)</f>
        <v>0.3</v>
      </c>
      <c r="L1857">
        <f t="shared" ref="L1857:L1920" si="207">45/60*I1857</f>
        <v>0.44999999999999996</v>
      </c>
      <c r="M1857" s="150"/>
      <c r="U1857" s="239"/>
    </row>
    <row r="1858" spans="1:21">
      <c r="A1858" s="239" t="s">
        <v>3987</v>
      </c>
      <c r="B1858" s="239">
        <f t="shared" si="202"/>
        <v>32</v>
      </c>
      <c r="C1858" s="239">
        <f t="shared" si="203"/>
        <v>3</v>
      </c>
      <c r="E1858" s="149" t="s">
        <v>2667</v>
      </c>
      <c r="F1858" s="150">
        <v>2.15</v>
      </c>
      <c r="G1858" s="150">
        <v>0.10048</v>
      </c>
      <c r="H1858" s="150">
        <v>0.01</v>
      </c>
      <c r="I1858" s="151">
        <f t="shared" si="204"/>
        <v>0.6</v>
      </c>
      <c r="J1858">
        <f t="shared" si="205"/>
        <v>0.39999999999999997</v>
      </c>
      <c r="K1858">
        <f t="shared" si="206"/>
        <v>0.3</v>
      </c>
      <c r="L1858">
        <f t="shared" si="207"/>
        <v>0.44999999999999996</v>
      </c>
      <c r="M1858" s="150"/>
      <c r="U1858" s="239"/>
    </row>
    <row r="1859" spans="1:21">
      <c r="A1859" s="239" t="s">
        <v>3987</v>
      </c>
      <c r="B1859" s="239">
        <f t="shared" si="202"/>
        <v>32</v>
      </c>
      <c r="C1859" s="239">
        <f t="shared" si="203"/>
        <v>3.25</v>
      </c>
      <c r="E1859" s="149" t="s">
        <v>2668</v>
      </c>
      <c r="F1859" s="150">
        <v>2.2999999999999998</v>
      </c>
      <c r="G1859" s="150">
        <v>0.10048</v>
      </c>
      <c r="H1859" s="150">
        <v>0.01</v>
      </c>
      <c r="I1859" s="151">
        <f t="shared" si="204"/>
        <v>0.6</v>
      </c>
      <c r="J1859">
        <f t="shared" si="205"/>
        <v>0.39999999999999997</v>
      </c>
      <c r="K1859">
        <f t="shared" si="206"/>
        <v>0.3</v>
      </c>
      <c r="L1859">
        <f t="shared" si="207"/>
        <v>0.44999999999999996</v>
      </c>
      <c r="M1859" s="150"/>
      <c r="U1859" s="239"/>
    </row>
    <row r="1860" spans="1:21">
      <c r="A1860" s="239" t="s">
        <v>3987</v>
      </c>
      <c r="B1860" s="239">
        <f t="shared" si="202"/>
        <v>32</v>
      </c>
      <c r="C1860" s="239">
        <f t="shared" si="203"/>
        <v>3.5</v>
      </c>
      <c r="E1860" s="149" t="s">
        <v>2669</v>
      </c>
      <c r="F1860" s="150">
        <v>2.8</v>
      </c>
      <c r="G1860" s="150">
        <v>0.10048</v>
      </c>
      <c r="H1860" s="150">
        <v>0.01</v>
      </c>
      <c r="I1860" s="151">
        <f t="shared" si="204"/>
        <v>0.6</v>
      </c>
      <c r="J1860">
        <f t="shared" si="205"/>
        <v>0.39999999999999997</v>
      </c>
      <c r="K1860">
        <f t="shared" si="206"/>
        <v>0.3</v>
      </c>
      <c r="L1860">
        <f t="shared" si="207"/>
        <v>0.44999999999999996</v>
      </c>
      <c r="M1860" s="150"/>
      <c r="U1860" s="239"/>
    </row>
    <row r="1861" spans="1:21">
      <c r="A1861" s="239" t="s">
        <v>3987</v>
      </c>
      <c r="B1861" s="239">
        <f t="shared" si="202"/>
        <v>32</v>
      </c>
      <c r="C1861" s="239">
        <f t="shared" si="203"/>
        <v>4</v>
      </c>
      <c r="E1861" s="149" t="s">
        <v>2670</v>
      </c>
      <c r="F1861" s="150">
        <v>2.76</v>
      </c>
      <c r="G1861" s="150">
        <v>0.10048</v>
      </c>
      <c r="H1861" s="150">
        <v>0.01</v>
      </c>
      <c r="I1861" s="151">
        <f t="shared" si="204"/>
        <v>0.6</v>
      </c>
      <c r="J1861">
        <f t="shared" si="205"/>
        <v>0.39999999999999997</v>
      </c>
      <c r="K1861">
        <f t="shared" si="206"/>
        <v>0.3</v>
      </c>
      <c r="L1861">
        <f t="shared" si="207"/>
        <v>0.44999999999999996</v>
      </c>
      <c r="M1861" s="150"/>
      <c r="U1861" s="239"/>
    </row>
    <row r="1862" spans="1:21">
      <c r="A1862" s="239" t="s">
        <v>3987</v>
      </c>
      <c r="B1862" s="239">
        <f t="shared" si="202"/>
        <v>32</v>
      </c>
      <c r="C1862" s="239">
        <f t="shared" si="203"/>
        <v>4.5</v>
      </c>
      <c r="E1862" s="149" t="s">
        <v>2671</v>
      </c>
      <c r="F1862" s="150">
        <v>3.05</v>
      </c>
      <c r="G1862" s="150">
        <v>0.10048</v>
      </c>
      <c r="H1862" s="150">
        <v>0.01</v>
      </c>
      <c r="I1862" s="151">
        <f t="shared" si="204"/>
        <v>0.6</v>
      </c>
      <c r="J1862">
        <f t="shared" si="205"/>
        <v>0.39999999999999997</v>
      </c>
      <c r="K1862">
        <f t="shared" si="206"/>
        <v>0.3</v>
      </c>
      <c r="L1862">
        <f t="shared" si="207"/>
        <v>0.44999999999999996</v>
      </c>
      <c r="M1862" s="150"/>
      <c r="U1862" s="239"/>
    </row>
    <row r="1863" spans="1:21">
      <c r="A1863" s="239" t="s">
        <v>3987</v>
      </c>
      <c r="B1863" s="239">
        <f t="shared" si="202"/>
        <v>32</v>
      </c>
      <c r="C1863" s="239">
        <f t="shared" si="203"/>
        <v>4.75</v>
      </c>
      <c r="E1863" s="149" t="s">
        <v>2672</v>
      </c>
      <c r="F1863" s="150">
        <v>3.19</v>
      </c>
      <c r="G1863" s="150">
        <v>0.10048</v>
      </c>
      <c r="H1863" s="150">
        <v>0.01</v>
      </c>
      <c r="I1863" s="151">
        <f t="shared" si="204"/>
        <v>0.6</v>
      </c>
      <c r="J1863">
        <f t="shared" si="205"/>
        <v>0.39999999999999997</v>
      </c>
      <c r="K1863">
        <f t="shared" si="206"/>
        <v>0.3</v>
      </c>
      <c r="L1863">
        <f t="shared" si="207"/>
        <v>0.44999999999999996</v>
      </c>
      <c r="M1863" s="150"/>
      <c r="U1863" s="239"/>
    </row>
    <row r="1864" spans="1:21">
      <c r="A1864" s="239" t="s">
        <v>3987</v>
      </c>
      <c r="B1864" s="239">
        <f t="shared" si="202"/>
        <v>32</v>
      </c>
      <c r="C1864" s="239">
        <f t="shared" si="203"/>
        <v>5</v>
      </c>
      <c r="E1864" s="149" t="s">
        <v>2673</v>
      </c>
      <c r="F1864" s="150">
        <v>3.33</v>
      </c>
      <c r="G1864" s="150">
        <v>0.10048</v>
      </c>
      <c r="H1864" s="150">
        <v>0.01</v>
      </c>
      <c r="I1864" s="151">
        <f t="shared" si="204"/>
        <v>0.6</v>
      </c>
      <c r="J1864">
        <f t="shared" si="205"/>
        <v>0.39999999999999997</v>
      </c>
      <c r="K1864">
        <f t="shared" si="206"/>
        <v>0.3</v>
      </c>
      <c r="L1864">
        <f t="shared" si="207"/>
        <v>0.44999999999999996</v>
      </c>
      <c r="M1864" s="150"/>
      <c r="U1864" s="239"/>
    </row>
    <row r="1865" spans="1:21">
      <c r="A1865" s="239" t="s">
        <v>3987</v>
      </c>
      <c r="B1865" s="239">
        <f t="shared" si="202"/>
        <v>32</v>
      </c>
      <c r="C1865" s="239">
        <f t="shared" si="203"/>
        <v>5.5</v>
      </c>
      <c r="E1865" s="149" t="s">
        <v>2674</v>
      </c>
      <c r="F1865" s="150">
        <v>3.59</v>
      </c>
      <c r="G1865" s="150">
        <v>0.10048</v>
      </c>
      <c r="H1865" s="150">
        <v>1.2E-2</v>
      </c>
      <c r="I1865" s="151">
        <f t="shared" si="204"/>
        <v>0.72</v>
      </c>
      <c r="J1865">
        <f t="shared" si="205"/>
        <v>0.48</v>
      </c>
      <c r="K1865">
        <f t="shared" si="206"/>
        <v>0.36</v>
      </c>
      <c r="L1865">
        <f t="shared" si="207"/>
        <v>0.54</v>
      </c>
      <c r="M1865" s="150"/>
      <c r="U1865" s="239"/>
    </row>
    <row r="1866" spans="1:21">
      <c r="A1866" s="239" t="s">
        <v>3987</v>
      </c>
      <c r="B1866" s="239">
        <f t="shared" si="202"/>
        <v>32</v>
      </c>
      <c r="C1866" s="239">
        <f t="shared" si="203"/>
        <v>5.75</v>
      </c>
      <c r="E1866" s="149" t="s">
        <v>2675</v>
      </c>
      <c r="F1866" s="150">
        <v>3.72</v>
      </c>
      <c r="G1866" s="150">
        <v>0.10048</v>
      </c>
      <c r="H1866" s="150">
        <v>1.2E-2</v>
      </c>
      <c r="I1866" s="151">
        <f t="shared" si="204"/>
        <v>0.72</v>
      </c>
      <c r="J1866">
        <f t="shared" si="205"/>
        <v>0.48</v>
      </c>
      <c r="K1866">
        <f t="shared" si="206"/>
        <v>0.36</v>
      </c>
      <c r="L1866">
        <f t="shared" si="207"/>
        <v>0.54</v>
      </c>
      <c r="M1866" s="150"/>
      <c r="U1866" s="239"/>
    </row>
    <row r="1867" spans="1:21">
      <c r="A1867" s="239" t="s">
        <v>3987</v>
      </c>
      <c r="B1867" s="239">
        <f t="shared" si="202"/>
        <v>32</v>
      </c>
      <c r="C1867" s="239">
        <f t="shared" si="203"/>
        <v>6</v>
      </c>
      <c r="E1867" s="149" t="s">
        <v>2676</v>
      </c>
      <c r="F1867" s="150">
        <v>4.2</v>
      </c>
      <c r="G1867" s="150">
        <v>0.10048</v>
      </c>
      <c r="H1867" s="150">
        <v>1.2E-2</v>
      </c>
      <c r="I1867" s="151">
        <f t="shared" si="204"/>
        <v>0.72</v>
      </c>
      <c r="J1867">
        <f t="shared" si="205"/>
        <v>0.48</v>
      </c>
      <c r="K1867">
        <f t="shared" si="206"/>
        <v>0.36</v>
      </c>
      <c r="L1867">
        <f t="shared" si="207"/>
        <v>0.54</v>
      </c>
      <c r="M1867" s="150"/>
      <c r="U1867" s="239"/>
    </row>
    <row r="1868" spans="1:21">
      <c r="A1868" s="239" t="s">
        <v>3987</v>
      </c>
      <c r="B1868" s="239">
        <f t="shared" si="202"/>
        <v>32</v>
      </c>
      <c r="C1868" s="239">
        <f t="shared" si="203"/>
        <v>6.5</v>
      </c>
      <c r="E1868" s="149" t="s">
        <v>2677</v>
      </c>
      <c r="F1868" s="150">
        <v>4.09</v>
      </c>
      <c r="G1868" s="150">
        <v>0.10048</v>
      </c>
      <c r="H1868" s="150">
        <v>1.2E-2</v>
      </c>
      <c r="I1868" s="151">
        <f t="shared" si="204"/>
        <v>0.72</v>
      </c>
      <c r="J1868">
        <f t="shared" si="205"/>
        <v>0.48</v>
      </c>
      <c r="K1868">
        <f t="shared" si="206"/>
        <v>0.36</v>
      </c>
      <c r="L1868">
        <f t="shared" si="207"/>
        <v>0.54</v>
      </c>
      <c r="M1868" s="150"/>
      <c r="U1868" s="239"/>
    </row>
    <row r="1869" spans="1:21">
      <c r="A1869" s="239" t="s">
        <v>3987</v>
      </c>
      <c r="B1869" s="239">
        <f t="shared" si="202"/>
        <v>32</v>
      </c>
      <c r="C1869" s="239">
        <f t="shared" si="203"/>
        <v>7</v>
      </c>
      <c r="E1869" s="149" t="s">
        <v>2678</v>
      </c>
      <c r="F1869" s="150">
        <v>4.32</v>
      </c>
      <c r="G1869" s="150">
        <v>0.10048</v>
      </c>
      <c r="H1869" s="150">
        <v>1.2E-2</v>
      </c>
      <c r="I1869" s="151">
        <f t="shared" si="204"/>
        <v>0.72</v>
      </c>
      <c r="J1869">
        <f t="shared" si="205"/>
        <v>0.48</v>
      </c>
      <c r="K1869">
        <f t="shared" si="206"/>
        <v>0.36</v>
      </c>
      <c r="L1869">
        <f t="shared" si="207"/>
        <v>0.54</v>
      </c>
      <c r="M1869" s="150"/>
      <c r="U1869" s="239"/>
    </row>
    <row r="1870" spans="1:21">
      <c r="A1870" s="239" t="s">
        <v>3987</v>
      </c>
      <c r="B1870" s="239">
        <f t="shared" si="202"/>
        <v>32</v>
      </c>
      <c r="C1870" s="239">
        <f t="shared" si="203"/>
        <v>7.25</v>
      </c>
      <c r="E1870" s="149" t="s">
        <v>2679</v>
      </c>
      <c r="F1870" s="150">
        <v>4.43</v>
      </c>
      <c r="G1870" s="150">
        <v>0.10048</v>
      </c>
      <c r="H1870" s="150">
        <v>1.2E-2</v>
      </c>
      <c r="I1870" s="151">
        <f t="shared" si="204"/>
        <v>0.72</v>
      </c>
      <c r="J1870">
        <f t="shared" si="205"/>
        <v>0.48</v>
      </c>
      <c r="K1870">
        <f t="shared" si="206"/>
        <v>0.36</v>
      </c>
      <c r="L1870">
        <f t="shared" si="207"/>
        <v>0.54</v>
      </c>
      <c r="M1870" s="150"/>
      <c r="U1870" s="239"/>
    </row>
    <row r="1871" spans="1:21">
      <c r="A1871" s="239" t="s">
        <v>3987</v>
      </c>
      <c r="B1871" s="239">
        <f t="shared" si="202"/>
        <v>32</v>
      </c>
      <c r="C1871" s="239">
        <f t="shared" si="203"/>
        <v>7.5</v>
      </c>
      <c r="E1871" s="149" t="s">
        <v>2680</v>
      </c>
      <c r="F1871" s="150">
        <v>4.53</v>
      </c>
      <c r="G1871" s="150">
        <v>0.10048</v>
      </c>
      <c r="H1871" s="150">
        <v>1.2E-2</v>
      </c>
      <c r="I1871" s="151">
        <f t="shared" si="204"/>
        <v>0.72</v>
      </c>
      <c r="J1871">
        <f t="shared" si="205"/>
        <v>0.48</v>
      </c>
      <c r="K1871">
        <f t="shared" si="206"/>
        <v>0.36</v>
      </c>
      <c r="L1871">
        <f t="shared" si="207"/>
        <v>0.54</v>
      </c>
      <c r="M1871" s="150"/>
      <c r="U1871" s="239"/>
    </row>
    <row r="1872" spans="1:21">
      <c r="A1872" s="239" t="s">
        <v>3987</v>
      </c>
      <c r="B1872" s="239">
        <f t="shared" si="202"/>
        <v>32</v>
      </c>
      <c r="C1872" s="239">
        <f t="shared" si="203"/>
        <v>8</v>
      </c>
      <c r="E1872" s="149" t="s">
        <v>2681</v>
      </c>
      <c r="F1872" s="150">
        <v>5</v>
      </c>
      <c r="G1872" s="150">
        <v>0.10048</v>
      </c>
      <c r="H1872" s="150">
        <v>1.6E-2</v>
      </c>
      <c r="I1872" s="151">
        <f t="shared" si="204"/>
        <v>0.96</v>
      </c>
      <c r="J1872">
        <f t="shared" si="205"/>
        <v>0.6399999999999999</v>
      </c>
      <c r="K1872">
        <f t="shared" si="206"/>
        <v>0.48</v>
      </c>
      <c r="L1872">
        <f t="shared" si="207"/>
        <v>0.72</v>
      </c>
      <c r="M1872" s="150"/>
      <c r="U1872" s="239"/>
    </row>
    <row r="1873" spans="1:21">
      <c r="A1873" s="239" t="s">
        <v>3987</v>
      </c>
      <c r="B1873" s="239">
        <f t="shared" si="202"/>
        <v>32</v>
      </c>
      <c r="C1873" s="239">
        <f t="shared" si="203"/>
        <v>9</v>
      </c>
      <c r="E1873" s="149" t="s">
        <v>2682</v>
      </c>
      <c r="F1873" s="150">
        <v>5.0999999999999996</v>
      </c>
      <c r="G1873" s="150">
        <v>0.10048</v>
      </c>
      <c r="H1873" s="150">
        <v>1.6E-2</v>
      </c>
      <c r="I1873" s="151">
        <f t="shared" si="204"/>
        <v>0.96</v>
      </c>
      <c r="J1873">
        <f t="shared" si="205"/>
        <v>0.6399999999999999</v>
      </c>
      <c r="K1873">
        <f t="shared" si="206"/>
        <v>0.48</v>
      </c>
      <c r="L1873">
        <f t="shared" si="207"/>
        <v>0.72</v>
      </c>
      <c r="M1873" s="150"/>
      <c r="U1873" s="239"/>
    </row>
    <row r="1874" spans="1:21">
      <c r="A1874" s="239" t="s">
        <v>3987</v>
      </c>
      <c r="B1874" s="239">
        <f t="shared" si="202"/>
        <v>32</v>
      </c>
      <c r="C1874" s="239">
        <f t="shared" si="203"/>
        <v>10</v>
      </c>
      <c r="E1874" s="149" t="s">
        <v>2662</v>
      </c>
      <c r="F1874" s="150">
        <v>5.43</v>
      </c>
      <c r="G1874" s="150">
        <v>0.10048</v>
      </c>
      <c r="H1874" s="150">
        <v>1.6E-2</v>
      </c>
      <c r="I1874" s="151">
        <f t="shared" si="204"/>
        <v>0.96</v>
      </c>
      <c r="J1874">
        <f t="shared" si="205"/>
        <v>0.6399999999999999</v>
      </c>
      <c r="K1874">
        <f t="shared" si="206"/>
        <v>0.48</v>
      </c>
      <c r="L1874">
        <f t="shared" si="207"/>
        <v>0.72</v>
      </c>
      <c r="M1874" s="150"/>
      <c r="U1874" s="239"/>
    </row>
    <row r="1875" spans="1:21">
      <c r="A1875" s="239" t="s">
        <v>3987</v>
      </c>
      <c r="B1875" s="239">
        <f t="shared" si="202"/>
        <v>33</v>
      </c>
      <c r="C1875" s="239">
        <f t="shared" si="203"/>
        <v>1</v>
      </c>
      <c r="E1875" s="149" t="s">
        <v>2708</v>
      </c>
      <c r="F1875" s="150">
        <v>0.79</v>
      </c>
      <c r="G1875" s="150">
        <v>0.10362</v>
      </c>
      <c r="H1875" s="150">
        <v>0.01</v>
      </c>
      <c r="I1875" s="151">
        <f t="shared" si="204"/>
        <v>0.6</v>
      </c>
      <c r="J1875">
        <f t="shared" si="205"/>
        <v>0.39999999999999997</v>
      </c>
      <c r="K1875">
        <f t="shared" si="206"/>
        <v>0.3</v>
      </c>
      <c r="L1875">
        <f t="shared" si="207"/>
        <v>0.44999999999999996</v>
      </c>
      <c r="M1875" s="150"/>
      <c r="U1875" s="239"/>
    </row>
    <row r="1876" spans="1:21">
      <c r="A1876" s="239" t="s">
        <v>3987</v>
      </c>
      <c r="B1876" s="239">
        <f t="shared" si="202"/>
        <v>33</v>
      </c>
      <c r="C1876" s="239">
        <f t="shared" si="203"/>
        <v>1.5</v>
      </c>
      <c r="E1876" s="149" t="s">
        <v>2709</v>
      </c>
      <c r="F1876" s="150">
        <v>1.17</v>
      </c>
      <c r="G1876" s="150">
        <v>0.10362</v>
      </c>
      <c r="H1876" s="150">
        <v>0.01</v>
      </c>
      <c r="I1876" s="151">
        <f t="shared" si="204"/>
        <v>0.6</v>
      </c>
      <c r="J1876">
        <f t="shared" si="205"/>
        <v>0.39999999999999997</v>
      </c>
      <c r="K1876">
        <f t="shared" si="206"/>
        <v>0.3</v>
      </c>
      <c r="L1876">
        <f t="shared" si="207"/>
        <v>0.44999999999999996</v>
      </c>
      <c r="M1876" s="150"/>
      <c r="U1876" s="239"/>
    </row>
    <row r="1877" spans="1:21">
      <c r="A1877" s="239" t="s">
        <v>3987</v>
      </c>
      <c r="B1877" s="239">
        <f t="shared" si="202"/>
        <v>33</v>
      </c>
      <c r="C1877" s="239">
        <f t="shared" si="203"/>
        <v>2</v>
      </c>
      <c r="E1877" s="149" t="s">
        <v>2710</v>
      </c>
      <c r="F1877" s="150">
        <v>1.53</v>
      </c>
      <c r="G1877" s="150">
        <v>0.10362</v>
      </c>
      <c r="H1877" s="150">
        <v>0.01</v>
      </c>
      <c r="I1877" s="151">
        <f t="shared" si="204"/>
        <v>0.6</v>
      </c>
      <c r="J1877">
        <f t="shared" si="205"/>
        <v>0.39999999999999997</v>
      </c>
      <c r="K1877">
        <f t="shared" si="206"/>
        <v>0.3</v>
      </c>
      <c r="L1877">
        <f t="shared" si="207"/>
        <v>0.44999999999999996</v>
      </c>
      <c r="M1877" s="150"/>
      <c r="U1877" s="239"/>
    </row>
    <row r="1878" spans="1:21">
      <c r="A1878" s="239" t="s">
        <v>3987</v>
      </c>
      <c r="B1878" s="239">
        <f t="shared" si="202"/>
        <v>33</v>
      </c>
      <c r="C1878" s="239">
        <f t="shared" si="203"/>
        <v>2.5</v>
      </c>
      <c r="E1878" s="149" t="s">
        <v>2711</v>
      </c>
      <c r="F1878" s="150">
        <v>1.88</v>
      </c>
      <c r="G1878" s="150">
        <v>0.10362</v>
      </c>
      <c r="H1878" s="150">
        <v>0.01</v>
      </c>
      <c r="I1878" s="151">
        <f t="shared" si="204"/>
        <v>0.6</v>
      </c>
      <c r="J1878">
        <f t="shared" si="205"/>
        <v>0.39999999999999997</v>
      </c>
      <c r="K1878">
        <f t="shared" si="206"/>
        <v>0.3</v>
      </c>
      <c r="L1878">
        <f t="shared" si="207"/>
        <v>0.44999999999999996</v>
      </c>
      <c r="M1878" s="150"/>
      <c r="U1878" s="239"/>
    </row>
    <row r="1879" spans="1:21">
      <c r="A1879" s="239" t="s">
        <v>3987</v>
      </c>
      <c r="B1879" s="239">
        <f t="shared" si="202"/>
        <v>33</v>
      </c>
      <c r="C1879" s="239">
        <f t="shared" si="203"/>
        <v>3</v>
      </c>
      <c r="E1879" s="149" t="s">
        <v>2712</v>
      </c>
      <c r="F1879" s="150">
        <v>2.2200000000000002</v>
      </c>
      <c r="G1879" s="150">
        <v>0.10362</v>
      </c>
      <c r="H1879" s="150">
        <v>0.01</v>
      </c>
      <c r="I1879" s="151">
        <f t="shared" si="204"/>
        <v>0.6</v>
      </c>
      <c r="J1879">
        <f t="shared" si="205"/>
        <v>0.39999999999999997</v>
      </c>
      <c r="K1879">
        <f t="shared" si="206"/>
        <v>0.3</v>
      </c>
      <c r="L1879">
        <f t="shared" si="207"/>
        <v>0.44999999999999996</v>
      </c>
      <c r="M1879" s="150"/>
      <c r="U1879" s="239"/>
    </row>
    <row r="1880" spans="1:21">
      <c r="A1880" s="239" t="s">
        <v>3987</v>
      </c>
      <c r="B1880" s="239">
        <f t="shared" si="202"/>
        <v>33</v>
      </c>
      <c r="C1880" s="239">
        <f t="shared" si="203"/>
        <v>3.25</v>
      </c>
      <c r="E1880" s="149" t="s">
        <v>2713</v>
      </c>
      <c r="F1880" s="150">
        <v>2.38</v>
      </c>
      <c r="G1880" s="150">
        <v>0.10362</v>
      </c>
      <c r="H1880" s="150">
        <v>0.01</v>
      </c>
      <c r="I1880" s="151">
        <f t="shared" si="204"/>
        <v>0.6</v>
      </c>
      <c r="J1880">
        <f t="shared" si="205"/>
        <v>0.39999999999999997</v>
      </c>
      <c r="K1880">
        <f t="shared" si="206"/>
        <v>0.3</v>
      </c>
      <c r="L1880">
        <f t="shared" si="207"/>
        <v>0.44999999999999996</v>
      </c>
      <c r="M1880" s="150"/>
      <c r="U1880" s="239"/>
    </row>
    <row r="1881" spans="1:21">
      <c r="A1881" s="239" t="s">
        <v>3987</v>
      </c>
      <c r="B1881" s="239">
        <f t="shared" si="202"/>
        <v>33</v>
      </c>
      <c r="C1881" s="239">
        <f t="shared" si="203"/>
        <v>3.5</v>
      </c>
      <c r="E1881" s="149" t="s">
        <v>2714</v>
      </c>
      <c r="F1881" s="150">
        <v>2.5499999999999998</v>
      </c>
      <c r="G1881" s="150">
        <v>0.10362</v>
      </c>
      <c r="H1881" s="150">
        <v>0.01</v>
      </c>
      <c r="I1881" s="151">
        <f t="shared" si="204"/>
        <v>0.6</v>
      </c>
      <c r="J1881">
        <f t="shared" si="205"/>
        <v>0.39999999999999997</v>
      </c>
      <c r="K1881">
        <f t="shared" si="206"/>
        <v>0.3</v>
      </c>
      <c r="L1881">
        <f t="shared" si="207"/>
        <v>0.44999999999999996</v>
      </c>
      <c r="M1881" s="150"/>
      <c r="U1881" s="239"/>
    </row>
    <row r="1882" spans="1:21">
      <c r="A1882" s="239" t="s">
        <v>3987</v>
      </c>
      <c r="B1882" s="239">
        <f t="shared" si="202"/>
        <v>33</v>
      </c>
      <c r="C1882" s="239">
        <f t="shared" si="203"/>
        <v>4</v>
      </c>
      <c r="E1882" s="149" t="s">
        <v>2715</v>
      </c>
      <c r="F1882" s="150">
        <v>2.86</v>
      </c>
      <c r="G1882" s="150">
        <v>0.10362</v>
      </c>
      <c r="H1882" s="150">
        <v>0.01</v>
      </c>
      <c r="I1882" s="151">
        <f t="shared" si="204"/>
        <v>0.6</v>
      </c>
      <c r="J1882">
        <f t="shared" si="205"/>
        <v>0.39999999999999997</v>
      </c>
      <c r="K1882">
        <f t="shared" si="206"/>
        <v>0.3</v>
      </c>
      <c r="L1882">
        <f t="shared" si="207"/>
        <v>0.44999999999999996</v>
      </c>
      <c r="M1882" s="150"/>
      <c r="U1882" s="239"/>
    </row>
    <row r="1883" spans="1:21">
      <c r="A1883" s="239" t="s">
        <v>3987</v>
      </c>
      <c r="B1883" s="239">
        <f t="shared" si="202"/>
        <v>33</v>
      </c>
      <c r="C1883" s="239">
        <f t="shared" si="203"/>
        <v>4.5</v>
      </c>
      <c r="E1883" s="149" t="s">
        <v>2716</v>
      </c>
      <c r="F1883" s="150">
        <v>3.16</v>
      </c>
      <c r="G1883" s="150">
        <v>0.10362</v>
      </c>
      <c r="H1883" s="150">
        <v>0.01</v>
      </c>
      <c r="I1883" s="151">
        <f t="shared" si="204"/>
        <v>0.6</v>
      </c>
      <c r="J1883">
        <f t="shared" si="205"/>
        <v>0.39999999999999997</v>
      </c>
      <c r="K1883">
        <f t="shared" si="206"/>
        <v>0.3</v>
      </c>
      <c r="L1883">
        <f t="shared" si="207"/>
        <v>0.44999999999999996</v>
      </c>
      <c r="M1883" s="150"/>
      <c r="U1883" s="239"/>
    </row>
    <row r="1884" spans="1:21">
      <c r="A1884" s="239" t="s">
        <v>3987</v>
      </c>
      <c r="B1884" s="239">
        <f t="shared" si="202"/>
        <v>33</v>
      </c>
      <c r="C1884" s="239">
        <f t="shared" si="203"/>
        <v>5</v>
      </c>
      <c r="E1884" s="149" t="s">
        <v>2717</v>
      </c>
      <c r="F1884" s="150">
        <v>3.45</v>
      </c>
      <c r="G1884" s="150">
        <v>0.10362</v>
      </c>
      <c r="H1884" s="150">
        <v>0.01</v>
      </c>
      <c r="I1884" s="151">
        <f t="shared" si="204"/>
        <v>0.6</v>
      </c>
      <c r="J1884">
        <f t="shared" si="205"/>
        <v>0.39999999999999997</v>
      </c>
      <c r="K1884">
        <f t="shared" si="206"/>
        <v>0.3</v>
      </c>
      <c r="L1884">
        <f t="shared" si="207"/>
        <v>0.44999999999999996</v>
      </c>
      <c r="M1884" s="150"/>
      <c r="U1884" s="239"/>
    </row>
    <row r="1885" spans="1:21">
      <c r="A1885" s="239" t="s">
        <v>3987</v>
      </c>
      <c r="B1885" s="239">
        <f t="shared" si="202"/>
        <v>33</v>
      </c>
      <c r="C1885" s="239">
        <f t="shared" si="203"/>
        <v>6</v>
      </c>
      <c r="E1885" s="149" t="s">
        <v>2718</v>
      </c>
      <c r="F1885" s="150">
        <v>4.0999999999999996</v>
      </c>
      <c r="G1885" s="150">
        <v>0.10362</v>
      </c>
      <c r="H1885" s="150">
        <v>1.2E-2</v>
      </c>
      <c r="I1885" s="151">
        <f t="shared" si="204"/>
        <v>0.72</v>
      </c>
      <c r="J1885">
        <f t="shared" si="205"/>
        <v>0.48</v>
      </c>
      <c r="K1885">
        <f t="shared" si="206"/>
        <v>0.36</v>
      </c>
      <c r="L1885">
        <f t="shared" si="207"/>
        <v>0.54</v>
      </c>
      <c r="M1885" s="150"/>
      <c r="U1885" s="239"/>
    </row>
    <row r="1886" spans="1:21">
      <c r="A1886" s="239" t="s">
        <v>3987</v>
      </c>
      <c r="B1886" s="239">
        <f t="shared" si="202"/>
        <v>33</v>
      </c>
      <c r="C1886" s="239">
        <f t="shared" si="203"/>
        <v>6.5</v>
      </c>
      <c r="E1886" s="149" t="s">
        <v>2719</v>
      </c>
      <c r="F1886" s="150">
        <v>4.25</v>
      </c>
      <c r="G1886" s="150">
        <v>0.10362</v>
      </c>
      <c r="H1886" s="150">
        <v>1.2E-2</v>
      </c>
      <c r="I1886" s="151">
        <f t="shared" si="204"/>
        <v>0.72</v>
      </c>
      <c r="J1886">
        <f t="shared" si="205"/>
        <v>0.48</v>
      </c>
      <c r="K1886">
        <f t="shared" si="206"/>
        <v>0.36</v>
      </c>
      <c r="L1886">
        <f t="shared" si="207"/>
        <v>0.54</v>
      </c>
      <c r="M1886" s="150"/>
      <c r="U1886" s="239"/>
    </row>
    <row r="1887" spans="1:21">
      <c r="A1887" s="239" t="s">
        <v>3987</v>
      </c>
      <c r="B1887" s="239">
        <f t="shared" si="202"/>
        <v>33</v>
      </c>
      <c r="C1887" s="239">
        <f t="shared" si="203"/>
        <v>7</v>
      </c>
      <c r="E1887" s="149" t="s">
        <v>2720</v>
      </c>
      <c r="F1887" s="150">
        <v>4.49</v>
      </c>
      <c r="G1887" s="150">
        <v>0.10362</v>
      </c>
      <c r="H1887" s="150">
        <v>1.2E-2</v>
      </c>
      <c r="I1887" s="151">
        <f t="shared" si="204"/>
        <v>0.72</v>
      </c>
      <c r="J1887">
        <f t="shared" si="205"/>
        <v>0.48</v>
      </c>
      <c r="K1887">
        <f t="shared" si="206"/>
        <v>0.36</v>
      </c>
      <c r="L1887">
        <f t="shared" si="207"/>
        <v>0.54</v>
      </c>
      <c r="M1887" s="150"/>
      <c r="U1887" s="239"/>
    </row>
    <row r="1888" spans="1:21">
      <c r="A1888" s="239" t="s">
        <v>3987</v>
      </c>
      <c r="B1888" s="239">
        <f t="shared" si="202"/>
        <v>33</v>
      </c>
      <c r="C1888" s="239">
        <f t="shared" si="203"/>
        <v>9</v>
      </c>
      <c r="E1888" s="149" t="s">
        <v>2721</v>
      </c>
      <c r="F1888" s="150">
        <v>5.33</v>
      </c>
      <c r="G1888" s="150">
        <v>0.10362</v>
      </c>
      <c r="H1888" s="150">
        <v>1.6E-2</v>
      </c>
      <c r="I1888" s="151">
        <f t="shared" si="204"/>
        <v>0.96</v>
      </c>
      <c r="J1888">
        <f t="shared" si="205"/>
        <v>0.6399999999999999</v>
      </c>
      <c r="K1888">
        <f t="shared" si="206"/>
        <v>0.48</v>
      </c>
      <c r="L1888">
        <f t="shared" si="207"/>
        <v>0.72</v>
      </c>
      <c r="M1888" s="150"/>
      <c r="U1888" s="239"/>
    </row>
    <row r="1889" spans="1:21">
      <c r="A1889" s="239" t="s">
        <v>3987</v>
      </c>
      <c r="B1889" s="239">
        <f t="shared" si="202"/>
        <v>33.700000000000003</v>
      </c>
      <c r="C1889" s="239">
        <f t="shared" si="203"/>
        <v>2.2999999999999998</v>
      </c>
      <c r="E1889" s="149" t="s">
        <v>2722</v>
      </c>
      <c r="F1889" s="150">
        <v>1.78</v>
      </c>
      <c r="G1889" s="150">
        <v>0.105818</v>
      </c>
      <c r="H1889" s="150">
        <v>0.01</v>
      </c>
      <c r="I1889" s="151">
        <f t="shared" si="204"/>
        <v>0.6</v>
      </c>
      <c r="J1889">
        <f t="shared" si="205"/>
        <v>0.39999999999999997</v>
      </c>
      <c r="K1889">
        <f t="shared" si="206"/>
        <v>0.3</v>
      </c>
      <c r="L1889">
        <f t="shared" si="207"/>
        <v>0.44999999999999996</v>
      </c>
      <c r="M1889" s="150"/>
      <c r="U1889" s="239"/>
    </row>
    <row r="1890" spans="1:21">
      <c r="A1890" s="239" t="s">
        <v>3987</v>
      </c>
      <c r="B1890" s="239">
        <f t="shared" si="202"/>
        <v>33.700000000000003</v>
      </c>
      <c r="C1890" s="239">
        <f t="shared" si="203"/>
        <v>2.6</v>
      </c>
      <c r="E1890" s="149" t="s">
        <v>2723</v>
      </c>
      <c r="F1890" s="150">
        <v>1.99</v>
      </c>
      <c r="G1890" s="150">
        <v>0.105818</v>
      </c>
      <c r="H1890" s="150">
        <v>0.01</v>
      </c>
      <c r="I1890" s="151">
        <f t="shared" si="204"/>
        <v>0.6</v>
      </c>
      <c r="J1890">
        <f t="shared" si="205"/>
        <v>0.39999999999999997</v>
      </c>
      <c r="K1890">
        <f t="shared" si="206"/>
        <v>0.3</v>
      </c>
      <c r="L1890">
        <f t="shared" si="207"/>
        <v>0.44999999999999996</v>
      </c>
      <c r="M1890" s="150"/>
      <c r="U1890" s="239"/>
    </row>
    <row r="1891" spans="1:21">
      <c r="A1891" s="239" t="s">
        <v>3987</v>
      </c>
      <c r="B1891" s="239">
        <f t="shared" si="202"/>
        <v>33.700000000000003</v>
      </c>
      <c r="C1891" s="239">
        <f t="shared" si="203"/>
        <v>2.9</v>
      </c>
      <c r="E1891" s="149" t="s">
        <v>2724</v>
      </c>
      <c r="F1891" s="150">
        <v>2.2000000000000002</v>
      </c>
      <c r="G1891" s="150">
        <v>0.105818</v>
      </c>
      <c r="H1891" s="150">
        <v>0.01</v>
      </c>
      <c r="I1891" s="151">
        <f t="shared" si="204"/>
        <v>0.6</v>
      </c>
      <c r="J1891">
        <f t="shared" si="205"/>
        <v>0.39999999999999997</v>
      </c>
      <c r="K1891">
        <f t="shared" si="206"/>
        <v>0.3</v>
      </c>
      <c r="L1891">
        <f t="shared" si="207"/>
        <v>0.44999999999999996</v>
      </c>
      <c r="M1891" s="150"/>
      <c r="U1891" s="239"/>
    </row>
    <row r="1892" spans="1:21">
      <c r="A1892" s="239" t="s">
        <v>3987</v>
      </c>
      <c r="B1892" s="239">
        <f t="shared" si="202"/>
        <v>33.700000000000003</v>
      </c>
      <c r="C1892" s="239">
        <f t="shared" si="203"/>
        <v>3.2</v>
      </c>
      <c r="E1892" s="149" t="s">
        <v>2725</v>
      </c>
      <c r="F1892" s="150">
        <v>2.41</v>
      </c>
      <c r="G1892" s="150">
        <v>0.105818</v>
      </c>
      <c r="H1892" s="150">
        <v>0.01</v>
      </c>
      <c r="I1892" s="151">
        <f t="shared" si="204"/>
        <v>0.6</v>
      </c>
      <c r="J1892">
        <f t="shared" si="205"/>
        <v>0.39999999999999997</v>
      </c>
      <c r="K1892">
        <f t="shared" si="206"/>
        <v>0.3</v>
      </c>
      <c r="L1892">
        <f t="shared" si="207"/>
        <v>0.44999999999999996</v>
      </c>
      <c r="M1892" s="150"/>
      <c r="U1892" s="239"/>
    </row>
    <row r="1893" spans="1:21">
      <c r="A1893" s="239" t="s">
        <v>3987</v>
      </c>
      <c r="B1893" s="239">
        <f t="shared" si="202"/>
        <v>33.700000000000003</v>
      </c>
      <c r="C1893" s="239">
        <f t="shared" si="203"/>
        <v>3.2</v>
      </c>
      <c r="E1893" s="149" t="s">
        <v>2725</v>
      </c>
      <c r="F1893" s="150">
        <v>2.41</v>
      </c>
      <c r="G1893" s="150">
        <v>0.105818</v>
      </c>
      <c r="H1893" s="150">
        <v>0.01</v>
      </c>
      <c r="I1893" s="151">
        <f t="shared" si="204"/>
        <v>0.6</v>
      </c>
      <c r="J1893">
        <f t="shared" si="205"/>
        <v>0.39999999999999997</v>
      </c>
      <c r="K1893">
        <f t="shared" si="206"/>
        <v>0.3</v>
      </c>
      <c r="L1893">
        <f t="shared" si="207"/>
        <v>0.44999999999999996</v>
      </c>
      <c r="M1893" s="150"/>
      <c r="U1893" s="239"/>
    </row>
    <row r="1894" spans="1:21">
      <c r="A1894" s="239" t="s">
        <v>3987</v>
      </c>
      <c r="B1894" s="239">
        <f t="shared" ref="B1894:B1957" si="208">SPLITME($E1894,0,"*","tube Ø")</f>
        <v>33.700000000000003</v>
      </c>
      <c r="C1894" s="239">
        <f t="shared" ref="C1894:C1957" si="209">SPLITME($E1894,1,"*","tube Ø")</f>
        <v>3.6</v>
      </c>
      <c r="E1894" s="149" t="s">
        <v>2726</v>
      </c>
      <c r="F1894" s="150">
        <v>2.67</v>
      </c>
      <c r="G1894" s="150">
        <v>0.105818</v>
      </c>
      <c r="H1894" s="150">
        <v>0.01</v>
      </c>
      <c r="I1894" s="151">
        <f t="shared" si="204"/>
        <v>0.6</v>
      </c>
      <c r="J1894">
        <f t="shared" si="205"/>
        <v>0.39999999999999997</v>
      </c>
      <c r="K1894">
        <f t="shared" si="206"/>
        <v>0.3</v>
      </c>
      <c r="L1894">
        <f t="shared" si="207"/>
        <v>0.44999999999999996</v>
      </c>
      <c r="M1894" s="150"/>
      <c r="U1894" s="239"/>
    </row>
    <row r="1895" spans="1:21">
      <c r="A1895" s="239" t="s">
        <v>3987</v>
      </c>
      <c r="B1895" s="239">
        <f t="shared" si="208"/>
        <v>33.700000000000003</v>
      </c>
      <c r="C1895" s="239">
        <f t="shared" si="209"/>
        <v>4</v>
      </c>
      <c r="E1895" s="149" t="s">
        <v>2727</v>
      </c>
      <c r="F1895" s="150">
        <v>2.93</v>
      </c>
      <c r="G1895" s="150">
        <v>0.105818</v>
      </c>
      <c r="H1895" s="150">
        <v>0.01</v>
      </c>
      <c r="I1895" s="151">
        <f t="shared" si="204"/>
        <v>0.6</v>
      </c>
      <c r="J1895">
        <f t="shared" si="205"/>
        <v>0.39999999999999997</v>
      </c>
      <c r="K1895">
        <f t="shared" si="206"/>
        <v>0.3</v>
      </c>
      <c r="L1895">
        <f t="shared" si="207"/>
        <v>0.44999999999999996</v>
      </c>
      <c r="M1895" s="150"/>
      <c r="U1895" s="239"/>
    </row>
    <row r="1896" spans="1:21">
      <c r="A1896" s="239" t="s">
        <v>3987</v>
      </c>
      <c r="B1896" s="239">
        <f t="shared" si="208"/>
        <v>33.700000000000003</v>
      </c>
      <c r="C1896" s="239">
        <f t="shared" si="209"/>
        <v>4.5</v>
      </c>
      <c r="E1896" s="149" t="s">
        <v>2728</v>
      </c>
      <c r="F1896" s="150">
        <v>3.24</v>
      </c>
      <c r="G1896" s="150">
        <v>0.105818</v>
      </c>
      <c r="H1896" s="150">
        <v>0.01</v>
      </c>
      <c r="I1896" s="151">
        <f t="shared" si="204"/>
        <v>0.6</v>
      </c>
      <c r="J1896">
        <f t="shared" si="205"/>
        <v>0.39999999999999997</v>
      </c>
      <c r="K1896">
        <f t="shared" si="206"/>
        <v>0.3</v>
      </c>
      <c r="L1896">
        <f t="shared" si="207"/>
        <v>0.44999999999999996</v>
      </c>
      <c r="M1896" s="150"/>
      <c r="U1896" s="239"/>
    </row>
    <row r="1897" spans="1:21">
      <c r="A1897" s="239" t="s">
        <v>3987</v>
      </c>
      <c r="B1897" s="239">
        <f t="shared" si="208"/>
        <v>33.700000000000003</v>
      </c>
      <c r="C1897" s="239">
        <f t="shared" si="209"/>
        <v>5</v>
      </c>
      <c r="E1897" s="149" t="s">
        <v>2729</v>
      </c>
      <c r="F1897" s="150">
        <v>3.54</v>
      </c>
      <c r="G1897" s="150">
        <v>0.105818</v>
      </c>
      <c r="H1897" s="150">
        <v>0.01</v>
      </c>
      <c r="I1897" s="151">
        <f t="shared" si="204"/>
        <v>0.6</v>
      </c>
      <c r="J1897">
        <f t="shared" si="205"/>
        <v>0.39999999999999997</v>
      </c>
      <c r="K1897">
        <f t="shared" si="206"/>
        <v>0.3</v>
      </c>
      <c r="L1897">
        <f t="shared" si="207"/>
        <v>0.44999999999999996</v>
      </c>
      <c r="M1897" s="150"/>
      <c r="U1897" s="239"/>
    </row>
    <row r="1898" spans="1:21">
      <c r="A1898" s="239" t="s">
        <v>3987</v>
      </c>
      <c r="B1898" s="239">
        <f t="shared" si="208"/>
        <v>33.700000000000003</v>
      </c>
      <c r="C1898" s="239">
        <f t="shared" si="209"/>
        <v>5.6</v>
      </c>
      <c r="E1898" s="149" t="s">
        <v>2730</v>
      </c>
      <c r="F1898" s="150">
        <v>3.88</v>
      </c>
      <c r="G1898" s="150">
        <v>0.105818</v>
      </c>
      <c r="H1898" s="150">
        <v>1.2E-2</v>
      </c>
      <c r="I1898" s="151">
        <f t="shared" si="204"/>
        <v>0.72</v>
      </c>
      <c r="J1898">
        <f t="shared" si="205"/>
        <v>0.48</v>
      </c>
      <c r="K1898">
        <f t="shared" si="206"/>
        <v>0.36</v>
      </c>
      <c r="L1898">
        <f t="shared" si="207"/>
        <v>0.54</v>
      </c>
      <c r="M1898" s="150"/>
      <c r="U1898" s="239"/>
    </row>
    <row r="1899" spans="1:21">
      <c r="A1899" s="239" t="s">
        <v>3987</v>
      </c>
      <c r="B1899" s="239">
        <f t="shared" si="208"/>
        <v>33.700000000000003</v>
      </c>
      <c r="C1899" s="239">
        <f t="shared" si="209"/>
        <v>6.3</v>
      </c>
      <c r="E1899" s="149" t="s">
        <v>2731</v>
      </c>
      <c r="F1899" s="150">
        <v>4.26</v>
      </c>
      <c r="G1899" s="150">
        <v>0.105818</v>
      </c>
      <c r="H1899" s="150">
        <v>1.2E-2</v>
      </c>
      <c r="I1899" s="151">
        <f t="shared" si="204"/>
        <v>0.72</v>
      </c>
      <c r="J1899">
        <f t="shared" si="205"/>
        <v>0.48</v>
      </c>
      <c r="K1899">
        <f t="shared" si="206"/>
        <v>0.36</v>
      </c>
      <c r="L1899">
        <f t="shared" si="207"/>
        <v>0.54</v>
      </c>
      <c r="M1899" s="150"/>
      <c r="U1899" s="239"/>
    </row>
    <row r="1900" spans="1:21">
      <c r="A1900" s="239" t="s">
        <v>3987</v>
      </c>
      <c r="B1900" s="239">
        <f t="shared" si="208"/>
        <v>33.700000000000003</v>
      </c>
      <c r="C1900" s="239">
        <f t="shared" si="209"/>
        <v>8.8000000000000007</v>
      </c>
      <c r="E1900" s="149" t="s">
        <v>2732</v>
      </c>
      <c r="F1900" s="150">
        <v>5.4</v>
      </c>
      <c r="G1900" s="150">
        <v>0.105818</v>
      </c>
      <c r="H1900" s="150">
        <v>1.6E-2</v>
      </c>
      <c r="I1900" s="151">
        <f t="shared" si="204"/>
        <v>0.96</v>
      </c>
      <c r="J1900">
        <f t="shared" si="205"/>
        <v>0.6399999999999999</v>
      </c>
      <c r="K1900">
        <f t="shared" si="206"/>
        <v>0.48</v>
      </c>
      <c r="L1900">
        <f t="shared" si="207"/>
        <v>0.72</v>
      </c>
      <c r="M1900" s="150"/>
      <c r="U1900" s="239"/>
    </row>
    <row r="1901" spans="1:21">
      <c r="A1901" s="239" t="s">
        <v>3987</v>
      </c>
      <c r="B1901" s="239">
        <f t="shared" si="208"/>
        <v>34</v>
      </c>
      <c r="C1901" s="239">
        <f t="shared" si="209"/>
        <v>0.5</v>
      </c>
      <c r="E1901" s="149" t="s">
        <v>2733</v>
      </c>
      <c r="F1901" s="150">
        <v>0.41</v>
      </c>
      <c r="G1901" s="150">
        <v>0.10675999999999999</v>
      </c>
      <c r="H1901" s="150">
        <v>0.01</v>
      </c>
      <c r="I1901" s="151">
        <f t="shared" si="204"/>
        <v>0.6</v>
      </c>
      <c r="J1901">
        <f t="shared" si="205"/>
        <v>0.39999999999999997</v>
      </c>
      <c r="K1901">
        <f t="shared" si="206"/>
        <v>0.3</v>
      </c>
      <c r="L1901">
        <f t="shared" si="207"/>
        <v>0.44999999999999996</v>
      </c>
      <c r="M1901" s="150"/>
      <c r="U1901" s="239"/>
    </row>
    <row r="1902" spans="1:21">
      <c r="A1902" s="239" t="s">
        <v>3987</v>
      </c>
      <c r="B1902" s="239">
        <f t="shared" si="208"/>
        <v>34</v>
      </c>
      <c r="C1902" s="239">
        <f t="shared" si="209"/>
        <v>0.75</v>
      </c>
      <c r="E1902" s="149" t="s">
        <v>2734</v>
      </c>
      <c r="F1902" s="150">
        <v>0.62</v>
      </c>
      <c r="G1902" s="150">
        <v>0.10675999999999999</v>
      </c>
      <c r="H1902" s="150">
        <v>0.01</v>
      </c>
      <c r="I1902" s="151">
        <f t="shared" si="204"/>
        <v>0.6</v>
      </c>
      <c r="J1902">
        <f t="shared" si="205"/>
        <v>0.39999999999999997</v>
      </c>
      <c r="K1902">
        <f t="shared" si="206"/>
        <v>0.3</v>
      </c>
      <c r="L1902">
        <f t="shared" si="207"/>
        <v>0.44999999999999996</v>
      </c>
      <c r="M1902" s="150"/>
      <c r="U1902" s="239"/>
    </row>
    <row r="1903" spans="1:21">
      <c r="A1903" s="239" t="s">
        <v>3987</v>
      </c>
      <c r="B1903" s="239">
        <f t="shared" si="208"/>
        <v>34</v>
      </c>
      <c r="C1903" s="239">
        <f t="shared" si="209"/>
        <v>1</v>
      </c>
      <c r="E1903" s="149" t="s">
        <v>2735</v>
      </c>
      <c r="F1903" s="150">
        <v>0.81</v>
      </c>
      <c r="G1903" s="150">
        <v>0.10675999999999999</v>
      </c>
      <c r="H1903" s="150">
        <v>0.01</v>
      </c>
      <c r="I1903" s="151">
        <f t="shared" si="204"/>
        <v>0.6</v>
      </c>
      <c r="J1903">
        <f t="shared" si="205"/>
        <v>0.39999999999999997</v>
      </c>
      <c r="K1903">
        <f t="shared" si="206"/>
        <v>0.3</v>
      </c>
      <c r="L1903">
        <f t="shared" si="207"/>
        <v>0.44999999999999996</v>
      </c>
      <c r="M1903" s="150"/>
      <c r="U1903" s="239"/>
    </row>
    <row r="1904" spans="1:21">
      <c r="A1904" s="239" t="s">
        <v>3987</v>
      </c>
      <c r="B1904" s="239">
        <f t="shared" si="208"/>
        <v>34</v>
      </c>
      <c r="C1904" s="239">
        <f t="shared" si="209"/>
        <v>1.5</v>
      </c>
      <c r="E1904" s="149" t="s">
        <v>2736</v>
      </c>
      <c r="F1904" s="150">
        <v>1.2</v>
      </c>
      <c r="G1904" s="150">
        <v>0.10675999999999999</v>
      </c>
      <c r="H1904" s="150">
        <v>0.01</v>
      </c>
      <c r="I1904" s="151">
        <f t="shared" si="204"/>
        <v>0.6</v>
      </c>
      <c r="J1904">
        <f t="shared" si="205"/>
        <v>0.39999999999999997</v>
      </c>
      <c r="K1904">
        <f t="shared" si="206"/>
        <v>0.3</v>
      </c>
      <c r="L1904">
        <f t="shared" si="207"/>
        <v>0.44999999999999996</v>
      </c>
      <c r="M1904" s="150"/>
      <c r="U1904" s="239"/>
    </row>
    <row r="1905" spans="1:21">
      <c r="A1905" s="239" t="s">
        <v>3987</v>
      </c>
      <c r="B1905" s="239">
        <f t="shared" si="208"/>
        <v>34</v>
      </c>
      <c r="C1905" s="239">
        <f t="shared" si="209"/>
        <v>1.75</v>
      </c>
      <c r="E1905" s="149" t="s">
        <v>2737</v>
      </c>
      <c r="F1905" s="150">
        <v>1.39</v>
      </c>
      <c r="G1905" s="150">
        <v>0.10675999999999999</v>
      </c>
      <c r="H1905" s="150">
        <v>0.01</v>
      </c>
      <c r="I1905" s="151">
        <f t="shared" si="204"/>
        <v>0.6</v>
      </c>
      <c r="J1905">
        <f t="shared" si="205"/>
        <v>0.39999999999999997</v>
      </c>
      <c r="K1905">
        <f t="shared" si="206"/>
        <v>0.3</v>
      </c>
      <c r="L1905">
        <f t="shared" si="207"/>
        <v>0.44999999999999996</v>
      </c>
      <c r="M1905" s="150"/>
      <c r="U1905" s="239"/>
    </row>
    <row r="1906" spans="1:21">
      <c r="A1906" s="239" t="s">
        <v>3987</v>
      </c>
      <c r="B1906" s="239">
        <f t="shared" si="208"/>
        <v>34</v>
      </c>
      <c r="C1906" s="239">
        <f t="shared" si="209"/>
        <v>2</v>
      </c>
      <c r="E1906" s="149" t="s">
        <v>2740</v>
      </c>
      <c r="F1906" s="150">
        <v>1.58</v>
      </c>
      <c r="G1906" s="150">
        <v>0.10675999999999999</v>
      </c>
      <c r="H1906" s="150">
        <v>0.01</v>
      </c>
      <c r="I1906" s="151">
        <f t="shared" si="204"/>
        <v>0.6</v>
      </c>
      <c r="J1906">
        <f t="shared" si="205"/>
        <v>0.39999999999999997</v>
      </c>
      <c r="K1906">
        <f t="shared" si="206"/>
        <v>0.3</v>
      </c>
      <c r="L1906">
        <f t="shared" si="207"/>
        <v>0.44999999999999996</v>
      </c>
      <c r="M1906" s="150"/>
      <c r="U1906" s="239"/>
    </row>
    <row r="1907" spans="1:21">
      <c r="A1907" s="239" t="s">
        <v>3987</v>
      </c>
      <c r="B1907" s="239">
        <f t="shared" si="208"/>
        <v>34</v>
      </c>
      <c r="C1907" s="239">
        <f t="shared" si="209"/>
        <v>2.2000000000000002</v>
      </c>
      <c r="E1907" s="149" t="s">
        <v>2741</v>
      </c>
      <c r="F1907" s="150">
        <v>1.73</v>
      </c>
      <c r="G1907" s="150">
        <v>0.10675999999999999</v>
      </c>
      <c r="H1907" s="150">
        <v>0.01</v>
      </c>
      <c r="I1907" s="151">
        <f t="shared" si="204"/>
        <v>0.6</v>
      </c>
      <c r="J1907">
        <f t="shared" si="205"/>
        <v>0.39999999999999997</v>
      </c>
      <c r="K1907">
        <f t="shared" si="206"/>
        <v>0.3</v>
      </c>
      <c r="L1907">
        <f t="shared" si="207"/>
        <v>0.44999999999999996</v>
      </c>
      <c r="M1907" s="150"/>
      <c r="U1907" s="239"/>
    </row>
    <row r="1908" spans="1:21">
      <c r="A1908" s="239" t="s">
        <v>3987</v>
      </c>
      <c r="B1908" s="239">
        <f t="shared" si="208"/>
        <v>34</v>
      </c>
      <c r="C1908" s="239">
        <f t="shared" si="209"/>
        <v>2.5</v>
      </c>
      <c r="E1908" s="149" t="s">
        <v>2742</v>
      </c>
      <c r="F1908" s="150">
        <v>1.94</v>
      </c>
      <c r="G1908" s="150">
        <v>0.10675999999999999</v>
      </c>
      <c r="H1908" s="150">
        <v>0.01</v>
      </c>
      <c r="I1908" s="151">
        <f t="shared" si="204"/>
        <v>0.6</v>
      </c>
      <c r="J1908">
        <f t="shared" si="205"/>
        <v>0.39999999999999997</v>
      </c>
      <c r="K1908">
        <f t="shared" si="206"/>
        <v>0.3</v>
      </c>
      <c r="L1908">
        <f t="shared" si="207"/>
        <v>0.44999999999999996</v>
      </c>
      <c r="M1908" s="150"/>
      <c r="U1908" s="239"/>
    </row>
    <row r="1909" spans="1:21">
      <c r="A1909" s="239" t="s">
        <v>3987</v>
      </c>
      <c r="B1909" s="239">
        <f t="shared" si="208"/>
        <v>34</v>
      </c>
      <c r="C1909" s="239">
        <f t="shared" si="209"/>
        <v>3</v>
      </c>
      <c r="E1909" s="149" t="s">
        <v>2743</v>
      </c>
      <c r="F1909" s="150">
        <v>2.29</v>
      </c>
      <c r="G1909" s="150">
        <v>0.10675999999999999</v>
      </c>
      <c r="H1909" s="150">
        <v>0.01</v>
      </c>
      <c r="I1909" s="151">
        <f t="shared" si="204"/>
        <v>0.6</v>
      </c>
      <c r="J1909">
        <f t="shared" si="205"/>
        <v>0.39999999999999997</v>
      </c>
      <c r="K1909">
        <f t="shared" si="206"/>
        <v>0.3</v>
      </c>
      <c r="L1909">
        <f t="shared" si="207"/>
        <v>0.44999999999999996</v>
      </c>
      <c r="M1909" s="150"/>
      <c r="U1909" s="239"/>
    </row>
    <row r="1910" spans="1:21">
      <c r="A1910" s="239" t="s">
        <v>3987</v>
      </c>
      <c r="B1910" s="239">
        <f t="shared" si="208"/>
        <v>34</v>
      </c>
      <c r="C1910" s="239">
        <f t="shared" si="209"/>
        <v>3.5</v>
      </c>
      <c r="E1910" s="149" t="s">
        <v>2744</v>
      </c>
      <c r="F1910" s="150">
        <v>2.63</v>
      </c>
      <c r="G1910" s="150">
        <v>0.10675999999999999</v>
      </c>
      <c r="H1910" s="150">
        <v>0.01</v>
      </c>
      <c r="I1910" s="151">
        <f t="shared" si="204"/>
        <v>0.6</v>
      </c>
      <c r="J1910">
        <f t="shared" si="205"/>
        <v>0.39999999999999997</v>
      </c>
      <c r="K1910">
        <f t="shared" si="206"/>
        <v>0.3</v>
      </c>
      <c r="L1910">
        <f t="shared" si="207"/>
        <v>0.44999999999999996</v>
      </c>
      <c r="M1910" s="150"/>
      <c r="U1910" s="239"/>
    </row>
    <row r="1911" spans="1:21">
      <c r="A1911" s="239" t="s">
        <v>3987</v>
      </c>
      <c r="B1911" s="239">
        <f t="shared" si="208"/>
        <v>34</v>
      </c>
      <c r="C1911" s="239">
        <f t="shared" si="209"/>
        <v>4</v>
      </c>
      <c r="E1911" s="149" t="s">
        <v>2745</v>
      </c>
      <c r="F1911" s="150">
        <v>2.96</v>
      </c>
      <c r="G1911" s="150">
        <v>0.10675999999999999</v>
      </c>
      <c r="H1911" s="150">
        <v>0.01</v>
      </c>
      <c r="I1911" s="151">
        <f t="shared" si="204"/>
        <v>0.6</v>
      </c>
      <c r="J1911">
        <f t="shared" si="205"/>
        <v>0.39999999999999997</v>
      </c>
      <c r="K1911">
        <f t="shared" si="206"/>
        <v>0.3</v>
      </c>
      <c r="L1911">
        <f t="shared" si="207"/>
        <v>0.44999999999999996</v>
      </c>
      <c r="M1911" s="150"/>
      <c r="U1911" s="239"/>
    </row>
    <row r="1912" spans="1:21">
      <c r="A1912" s="239" t="s">
        <v>3987</v>
      </c>
      <c r="B1912" s="239">
        <f t="shared" si="208"/>
        <v>34</v>
      </c>
      <c r="C1912" s="239">
        <f t="shared" si="209"/>
        <v>4.5</v>
      </c>
      <c r="E1912" s="149" t="s">
        <v>2746</v>
      </c>
      <c r="F1912" s="150">
        <v>3.27</v>
      </c>
      <c r="G1912" s="150">
        <v>0.10675999999999999</v>
      </c>
      <c r="H1912" s="150">
        <v>0.01</v>
      </c>
      <c r="I1912" s="151">
        <f t="shared" si="204"/>
        <v>0.6</v>
      </c>
      <c r="J1912">
        <f t="shared" si="205"/>
        <v>0.39999999999999997</v>
      </c>
      <c r="K1912">
        <f t="shared" si="206"/>
        <v>0.3</v>
      </c>
      <c r="L1912">
        <f t="shared" si="207"/>
        <v>0.44999999999999996</v>
      </c>
      <c r="M1912" s="150"/>
      <c r="U1912" s="239"/>
    </row>
    <row r="1913" spans="1:21">
      <c r="A1913" s="239" t="s">
        <v>3987</v>
      </c>
      <c r="B1913" s="239">
        <f t="shared" si="208"/>
        <v>34</v>
      </c>
      <c r="C1913" s="239">
        <f t="shared" si="209"/>
        <v>4.75</v>
      </c>
      <c r="E1913" s="149" t="s">
        <v>2747</v>
      </c>
      <c r="F1913" s="150">
        <v>3.43</v>
      </c>
      <c r="G1913" s="150">
        <v>0.10675999999999999</v>
      </c>
      <c r="H1913" s="150">
        <v>0.01</v>
      </c>
      <c r="I1913" s="151">
        <f t="shared" si="204"/>
        <v>0.6</v>
      </c>
      <c r="J1913">
        <f t="shared" si="205"/>
        <v>0.39999999999999997</v>
      </c>
      <c r="K1913">
        <f t="shared" si="206"/>
        <v>0.3</v>
      </c>
      <c r="L1913">
        <f t="shared" si="207"/>
        <v>0.44999999999999996</v>
      </c>
      <c r="M1913" s="150"/>
      <c r="U1913" s="239"/>
    </row>
    <row r="1914" spans="1:21">
      <c r="A1914" s="239" t="s">
        <v>3987</v>
      </c>
      <c r="B1914" s="239">
        <f t="shared" si="208"/>
        <v>34</v>
      </c>
      <c r="C1914" s="239">
        <f t="shared" si="209"/>
        <v>5</v>
      </c>
      <c r="E1914" s="149" t="s">
        <v>2748</v>
      </c>
      <c r="F1914" s="150">
        <v>3.58</v>
      </c>
      <c r="G1914" s="150">
        <v>0.10675999999999999</v>
      </c>
      <c r="H1914" s="150">
        <v>1.2E-2</v>
      </c>
      <c r="I1914" s="151">
        <f t="shared" si="204"/>
        <v>0.72</v>
      </c>
      <c r="J1914">
        <f t="shared" si="205"/>
        <v>0.48</v>
      </c>
      <c r="K1914">
        <f t="shared" si="206"/>
        <v>0.36</v>
      </c>
      <c r="L1914">
        <f t="shared" si="207"/>
        <v>0.54</v>
      </c>
      <c r="M1914" s="150"/>
      <c r="U1914" s="239"/>
    </row>
    <row r="1915" spans="1:21">
      <c r="A1915" s="239" t="s">
        <v>3987</v>
      </c>
      <c r="B1915" s="239">
        <f t="shared" si="208"/>
        <v>34</v>
      </c>
      <c r="C1915" s="239">
        <f t="shared" si="209"/>
        <v>5.5</v>
      </c>
      <c r="E1915" s="149" t="s">
        <v>2749</v>
      </c>
      <c r="F1915" s="150">
        <v>3.87</v>
      </c>
      <c r="G1915" s="150">
        <v>0.10675999999999999</v>
      </c>
      <c r="H1915" s="150">
        <v>1.2E-2</v>
      </c>
      <c r="I1915" s="151">
        <f t="shared" si="204"/>
        <v>0.72</v>
      </c>
      <c r="J1915">
        <f t="shared" si="205"/>
        <v>0.48</v>
      </c>
      <c r="K1915">
        <f t="shared" si="206"/>
        <v>0.36</v>
      </c>
      <c r="L1915">
        <f t="shared" si="207"/>
        <v>0.54</v>
      </c>
      <c r="M1915" s="150"/>
      <c r="U1915" s="239"/>
    </row>
    <row r="1916" spans="1:21">
      <c r="A1916" s="239" t="s">
        <v>3987</v>
      </c>
      <c r="B1916" s="239">
        <f t="shared" si="208"/>
        <v>34</v>
      </c>
      <c r="C1916" s="239">
        <f t="shared" si="209"/>
        <v>6</v>
      </c>
      <c r="E1916" s="149" t="s">
        <v>2750</v>
      </c>
      <c r="F1916" s="150">
        <v>4.1399999999999997</v>
      </c>
      <c r="G1916" s="150">
        <v>0.10675999999999999</v>
      </c>
      <c r="H1916" s="150">
        <v>1.2E-2</v>
      </c>
      <c r="I1916" s="151">
        <f t="shared" si="204"/>
        <v>0.72</v>
      </c>
      <c r="J1916">
        <f t="shared" si="205"/>
        <v>0.48</v>
      </c>
      <c r="K1916">
        <f t="shared" si="206"/>
        <v>0.36</v>
      </c>
      <c r="L1916">
        <f t="shared" si="207"/>
        <v>0.54</v>
      </c>
      <c r="M1916" s="150"/>
      <c r="U1916" s="239"/>
    </row>
    <row r="1917" spans="1:21">
      <c r="A1917" s="239" t="s">
        <v>3987</v>
      </c>
      <c r="B1917" s="239">
        <f t="shared" si="208"/>
        <v>34</v>
      </c>
      <c r="C1917" s="239">
        <f t="shared" si="209"/>
        <v>6.5</v>
      </c>
      <c r="E1917" s="149" t="s">
        <v>2751</v>
      </c>
      <c r="F1917" s="150">
        <v>4.41</v>
      </c>
      <c r="G1917" s="150">
        <v>0.10675999999999999</v>
      </c>
      <c r="H1917" s="150">
        <v>1.2E-2</v>
      </c>
      <c r="I1917" s="151">
        <f t="shared" si="204"/>
        <v>0.72</v>
      </c>
      <c r="J1917">
        <f t="shared" si="205"/>
        <v>0.48</v>
      </c>
      <c r="K1917">
        <f t="shared" si="206"/>
        <v>0.36</v>
      </c>
      <c r="L1917">
        <f t="shared" si="207"/>
        <v>0.54</v>
      </c>
      <c r="M1917" s="150"/>
      <c r="U1917" s="239"/>
    </row>
    <row r="1918" spans="1:21">
      <c r="A1918" s="239" t="s">
        <v>3987</v>
      </c>
      <c r="B1918" s="239">
        <f t="shared" si="208"/>
        <v>34</v>
      </c>
      <c r="C1918" s="239">
        <f t="shared" si="209"/>
        <v>7</v>
      </c>
      <c r="E1918" s="149" t="s">
        <v>2752</v>
      </c>
      <c r="F1918" s="150">
        <v>4.66</v>
      </c>
      <c r="G1918" s="150">
        <v>0.10675999999999999</v>
      </c>
      <c r="H1918" s="150">
        <v>1.2E-2</v>
      </c>
      <c r="I1918" s="151">
        <f t="shared" si="204"/>
        <v>0.72</v>
      </c>
      <c r="J1918">
        <f t="shared" si="205"/>
        <v>0.48</v>
      </c>
      <c r="K1918">
        <f t="shared" si="206"/>
        <v>0.36</v>
      </c>
      <c r="L1918">
        <f t="shared" si="207"/>
        <v>0.54</v>
      </c>
      <c r="M1918" s="150"/>
      <c r="U1918" s="239"/>
    </row>
    <row r="1919" spans="1:21">
      <c r="A1919" s="239" t="s">
        <v>3987</v>
      </c>
      <c r="B1919" s="239">
        <f t="shared" si="208"/>
        <v>34</v>
      </c>
      <c r="C1919" s="239">
        <f t="shared" si="209"/>
        <v>8</v>
      </c>
      <c r="E1919" s="149" t="s">
        <v>2753</v>
      </c>
      <c r="F1919" s="150">
        <v>5.13</v>
      </c>
      <c r="G1919" s="150">
        <v>0.10675999999999999</v>
      </c>
      <c r="H1919" s="150">
        <v>1.6E-2</v>
      </c>
      <c r="I1919" s="151">
        <f t="shared" si="204"/>
        <v>0.96</v>
      </c>
      <c r="J1919">
        <f t="shared" si="205"/>
        <v>0.6399999999999999</v>
      </c>
      <c r="K1919">
        <f t="shared" si="206"/>
        <v>0.48</v>
      </c>
      <c r="L1919">
        <f t="shared" si="207"/>
        <v>0.72</v>
      </c>
      <c r="M1919" s="150"/>
      <c r="U1919" s="239"/>
    </row>
    <row r="1920" spans="1:21">
      <c r="A1920" s="239" t="s">
        <v>3987</v>
      </c>
      <c r="B1920" s="239">
        <f t="shared" si="208"/>
        <v>34</v>
      </c>
      <c r="C1920" s="239">
        <f t="shared" si="209"/>
        <v>10</v>
      </c>
      <c r="E1920" s="149" t="s">
        <v>2738</v>
      </c>
      <c r="F1920" s="150">
        <v>5.92</v>
      </c>
      <c r="G1920" s="150">
        <v>0.10675999999999999</v>
      </c>
      <c r="H1920" s="150">
        <v>1.6E-2</v>
      </c>
      <c r="I1920" s="151">
        <f t="shared" si="204"/>
        <v>0.96</v>
      </c>
      <c r="J1920">
        <f t="shared" si="205"/>
        <v>0.6399999999999999</v>
      </c>
      <c r="K1920">
        <f t="shared" si="206"/>
        <v>0.48</v>
      </c>
      <c r="L1920">
        <f t="shared" si="207"/>
        <v>0.72</v>
      </c>
      <c r="M1920" s="150"/>
      <c r="U1920" s="239"/>
    </row>
    <row r="1921" spans="1:21">
      <c r="A1921" s="239" t="s">
        <v>3987</v>
      </c>
      <c r="B1921" s="239">
        <f t="shared" si="208"/>
        <v>34</v>
      </c>
      <c r="C1921" s="239">
        <f t="shared" si="209"/>
        <v>12</v>
      </c>
      <c r="E1921" s="149" t="s">
        <v>2739</v>
      </c>
      <c r="F1921" s="150">
        <v>6.51</v>
      </c>
      <c r="G1921" s="150">
        <v>0.10675999999999999</v>
      </c>
      <c r="H1921" s="150">
        <v>0.02</v>
      </c>
      <c r="I1921" s="151">
        <f t="shared" ref="I1921:I1984" si="210">H1921*60</f>
        <v>1.2</v>
      </c>
      <c r="J1921">
        <f t="shared" ref="J1921:J1984" si="211">40/60*I1921</f>
        <v>0.79999999999999993</v>
      </c>
      <c r="K1921">
        <f t="shared" ref="K1921:K1984" si="212">(30/60*I1921)</f>
        <v>0.6</v>
      </c>
      <c r="L1921">
        <f t="shared" ref="L1921:L1984" si="213">45/60*I1921</f>
        <v>0.89999999999999991</v>
      </c>
      <c r="M1921" s="150"/>
      <c r="U1921" s="239"/>
    </row>
    <row r="1922" spans="1:21">
      <c r="A1922" s="239" t="s">
        <v>3987</v>
      </c>
      <c r="B1922" s="239">
        <f t="shared" si="208"/>
        <v>35</v>
      </c>
      <c r="C1922" s="239">
        <f t="shared" si="209"/>
        <v>0.5</v>
      </c>
      <c r="E1922" s="149" t="s">
        <v>2754</v>
      </c>
      <c r="F1922" s="150">
        <v>0.43</v>
      </c>
      <c r="G1922" s="150">
        <v>0.1099</v>
      </c>
      <c r="H1922" s="150">
        <v>0.01</v>
      </c>
      <c r="I1922" s="151">
        <f t="shared" si="210"/>
        <v>0.6</v>
      </c>
      <c r="J1922">
        <f t="shared" si="211"/>
        <v>0.39999999999999997</v>
      </c>
      <c r="K1922">
        <f t="shared" si="212"/>
        <v>0.3</v>
      </c>
      <c r="L1922">
        <f t="shared" si="213"/>
        <v>0.44999999999999996</v>
      </c>
      <c r="M1922" s="150"/>
      <c r="U1922" s="239"/>
    </row>
    <row r="1923" spans="1:21">
      <c r="A1923" s="239" t="s">
        <v>3987</v>
      </c>
      <c r="B1923" s="239">
        <f t="shared" si="208"/>
        <v>35</v>
      </c>
      <c r="C1923" s="239">
        <f t="shared" si="209"/>
        <v>0.75</v>
      </c>
      <c r="E1923" s="149" t="s">
        <v>2755</v>
      </c>
      <c r="F1923" s="150">
        <v>0.64</v>
      </c>
      <c r="G1923" s="150">
        <v>0.1099</v>
      </c>
      <c r="H1923" s="150">
        <v>0.01</v>
      </c>
      <c r="I1923" s="151">
        <f t="shared" si="210"/>
        <v>0.6</v>
      </c>
      <c r="J1923">
        <f t="shared" si="211"/>
        <v>0.39999999999999997</v>
      </c>
      <c r="K1923">
        <f t="shared" si="212"/>
        <v>0.3</v>
      </c>
      <c r="L1923">
        <f t="shared" si="213"/>
        <v>0.44999999999999996</v>
      </c>
      <c r="M1923" s="150"/>
      <c r="U1923" s="239"/>
    </row>
    <row r="1924" spans="1:21">
      <c r="A1924" s="239" t="s">
        <v>3987</v>
      </c>
      <c r="B1924" s="239">
        <f t="shared" si="208"/>
        <v>35</v>
      </c>
      <c r="C1924" s="239">
        <f t="shared" si="209"/>
        <v>1</v>
      </c>
      <c r="E1924" s="149" t="s">
        <v>2756</v>
      </c>
      <c r="F1924" s="150">
        <v>0.84</v>
      </c>
      <c r="G1924" s="150">
        <v>0.1099</v>
      </c>
      <c r="H1924" s="150">
        <v>0.01</v>
      </c>
      <c r="I1924" s="151">
        <f t="shared" si="210"/>
        <v>0.6</v>
      </c>
      <c r="J1924">
        <f t="shared" si="211"/>
        <v>0.39999999999999997</v>
      </c>
      <c r="K1924">
        <f t="shared" si="212"/>
        <v>0.3</v>
      </c>
      <c r="L1924">
        <f t="shared" si="213"/>
        <v>0.44999999999999996</v>
      </c>
      <c r="M1924" s="150"/>
      <c r="U1924" s="239"/>
    </row>
    <row r="1925" spans="1:21">
      <c r="A1925" s="239" t="s">
        <v>3987</v>
      </c>
      <c r="B1925" s="239">
        <f t="shared" si="208"/>
        <v>35</v>
      </c>
      <c r="C1925" s="239">
        <f t="shared" si="209"/>
        <v>1.2</v>
      </c>
      <c r="E1925" s="149" t="s">
        <v>2757</v>
      </c>
      <c r="F1925" s="150">
        <v>1</v>
      </c>
      <c r="G1925" s="150">
        <v>0.1099</v>
      </c>
      <c r="H1925" s="150">
        <v>0.01</v>
      </c>
      <c r="I1925" s="151">
        <f t="shared" si="210"/>
        <v>0.6</v>
      </c>
      <c r="J1925">
        <f t="shared" si="211"/>
        <v>0.39999999999999997</v>
      </c>
      <c r="K1925">
        <f t="shared" si="212"/>
        <v>0.3</v>
      </c>
      <c r="L1925">
        <f t="shared" si="213"/>
        <v>0.44999999999999996</v>
      </c>
      <c r="M1925" s="150"/>
      <c r="U1925" s="239"/>
    </row>
    <row r="1926" spans="1:21">
      <c r="A1926" s="239" t="s">
        <v>3987</v>
      </c>
      <c r="B1926" s="239">
        <f t="shared" si="208"/>
        <v>35</v>
      </c>
      <c r="C1926" s="239">
        <f t="shared" si="209"/>
        <v>1.25</v>
      </c>
      <c r="E1926" s="149" t="s">
        <v>2758</v>
      </c>
      <c r="F1926" s="150">
        <v>1.04</v>
      </c>
      <c r="G1926" s="150">
        <v>0.1099</v>
      </c>
      <c r="H1926" s="150">
        <v>0.01</v>
      </c>
      <c r="I1926" s="151">
        <f t="shared" si="210"/>
        <v>0.6</v>
      </c>
      <c r="J1926">
        <f t="shared" si="211"/>
        <v>0.39999999999999997</v>
      </c>
      <c r="K1926">
        <f t="shared" si="212"/>
        <v>0.3</v>
      </c>
      <c r="L1926">
        <f t="shared" si="213"/>
        <v>0.44999999999999996</v>
      </c>
      <c r="M1926" s="150"/>
      <c r="U1926" s="239"/>
    </row>
    <row r="1927" spans="1:21">
      <c r="A1927" s="239" t="s">
        <v>3987</v>
      </c>
      <c r="B1927" s="239">
        <f t="shared" si="208"/>
        <v>35</v>
      </c>
      <c r="C1927" s="239">
        <f t="shared" si="209"/>
        <v>1.5</v>
      </c>
      <c r="E1927" s="149" t="s">
        <v>2759</v>
      </c>
      <c r="F1927" s="150">
        <v>1.24</v>
      </c>
      <c r="G1927" s="150">
        <v>0.1099</v>
      </c>
      <c r="H1927" s="150">
        <v>0.01</v>
      </c>
      <c r="I1927" s="151">
        <f t="shared" si="210"/>
        <v>0.6</v>
      </c>
      <c r="J1927">
        <f t="shared" si="211"/>
        <v>0.39999999999999997</v>
      </c>
      <c r="K1927">
        <f t="shared" si="212"/>
        <v>0.3</v>
      </c>
      <c r="L1927">
        <f t="shared" si="213"/>
        <v>0.44999999999999996</v>
      </c>
      <c r="M1927" s="150"/>
      <c r="U1927" s="239"/>
    </row>
    <row r="1928" spans="1:21">
      <c r="A1928" s="239" t="s">
        <v>3987</v>
      </c>
      <c r="B1928" s="239">
        <f t="shared" si="208"/>
        <v>35</v>
      </c>
      <c r="C1928" s="239">
        <f t="shared" si="209"/>
        <v>2</v>
      </c>
      <c r="E1928" s="149" t="s">
        <v>2761</v>
      </c>
      <c r="F1928" s="150">
        <v>1.63</v>
      </c>
      <c r="G1928" s="150">
        <v>0.1099</v>
      </c>
      <c r="H1928" s="150">
        <v>0.01</v>
      </c>
      <c r="I1928" s="151">
        <f t="shared" si="210"/>
        <v>0.6</v>
      </c>
      <c r="J1928">
        <f t="shared" si="211"/>
        <v>0.39999999999999997</v>
      </c>
      <c r="K1928">
        <f t="shared" si="212"/>
        <v>0.3</v>
      </c>
      <c r="L1928">
        <f t="shared" si="213"/>
        <v>0.44999999999999996</v>
      </c>
      <c r="M1928" s="150"/>
      <c r="U1928" s="239"/>
    </row>
    <row r="1929" spans="1:21">
      <c r="A1929" s="239" t="s">
        <v>3987</v>
      </c>
      <c r="B1929" s="239">
        <f t="shared" si="208"/>
        <v>35</v>
      </c>
      <c r="C1929" s="239">
        <f t="shared" si="209"/>
        <v>2.2000000000000002</v>
      </c>
      <c r="E1929" s="149" t="s">
        <v>2762</v>
      </c>
      <c r="F1929" s="150">
        <v>1.78</v>
      </c>
      <c r="G1929" s="150">
        <v>0.1099</v>
      </c>
      <c r="H1929" s="150">
        <v>0.01</v>
      </c>
      <c r="I1929" s="151">
        <f t="shared" si="210"/>
        <v>0.6</v>
      </c>
      <c r="J1929">
        <f t="shared" si="211"/>
        <v>0.39999999999999997</v>
      </c>
      <c r="K1929">
        <f t="shared" si="212"/>
        <v>0.3</v>
      </c>
      <c r="L1929">
        <f t="shared" si="213"/>
        <v>0.44999999999999996</v>
      </c>
      <c r="M1929" s="150"/>
      <c r="U1929" s="239"/>
    </row>
    <row r="1930" spans="1:21">
      <c r="A1930" s="239" t="s">
        <v>3987</v>
      </c>
      <c r="B1930" s="239">
        <f t="shared" si="208"/>
        <v>35</v>
      </c>
      <c r="C1930" s="239">
        <f t="shared" si="209"/>
        <v>2.5</v>
      </c>
      <c r="E1930" s="149" t="s">
        <v>2763</v>
      </c>
      <c r="F1930" s="150">
        <v>2</v>
      </c>
      <c r="G1930" s="150">
        <v>0.1099</v>
      </c>
      <c r="H1930" s="150">
        <v>0.01</v>
      </c>
      <c r="I1930" s="151">
        <f t="shared" si="210"/>
        <v>0.6</v>
      </c>
      <c r="J1930">
        <f t="shared" si="211"/>
        <v>0.39999999999999997</v>
      </c>
      <c r="K1930">
        <f t="shared" si="212"/>
        <v>0.3</v>
      </c>
      <c r="L1930">
        <f t="shared" si="213"/>
        <v>0.44999999999999996</v>
      </c>
      <c r="M1930" s="150"/>
      <c r="U1930" s="239"/>
    </row>
    <row r="1931" spans="1:21">
      <c r="A1931" s="239" t="s">
        <v>3987</v>
      </c>
      <c r="B1931" s="239">
        <f t="shared" si="208"/>
        <v>35</v>
      </c>
      <c r="C1931" s="239">
        <f t="shared" si="209"/>
        <v>2.8</v>
      </c>
      <c r="E1931" s="149" t="s">
        <v>2764</v>
      </c>
      <c r="F1931" s="150">
        <v>2.2200000000000002</v>
      </c>
      <c r="G1931" s="150">
        <v>0.1099</v>
      </c>
      <c r="H1931" s="150">
        <v>0.01</v>
      </c>
      <c r="I1931" s="151">
        <f t="shared" si="210"/>
        <v>0.6</v>
      </c>
      <c r="J1931">
        <f t="shared" si="211"/>
        <v>0.39999999999999997</v>
      </c>
      <c r="K1931">
        <f t="shared" si="212"/>
        <v>0.3</v>
      </c>
      <c r="L1931">
        <f t="shared" si="213"/>
        <v>0.44999999999999996</v>
      </c>
      <c r="M1931" s="150"/>
      <c r="U1931" s="239"/>
    </row>
    <row r="1932" spans="1:21">
      <c r="A1932" s="239" t="s">
        <v>3987</v>
      </c>
      <c r="B1932" s="239">
        <f t="shared" si="208"/>
        <v>35</v>
      </c>
      <c r="C1932" s="239">
        <f t="shared" si="209"/>
        <v>3</v>
      </c>
      <c r="E1932" s="149" t="s">
        <v>2765</v>
      </c>
      <c r="F1932" s="150">
        <v>2.37</v>
      </c>
      <c r="G1932" s="150">
        <v>0.1099</v>
      </c>
      <c r="H1932" s="150">
        <v>0.01</v>
      </c>
      <c r="I1932" s="151">
        <f t="shared" si="210"/>
        <v>0.6</v>
      </c>
      <c r="J1932">
        <f t="shared" si="211"/>
        <v>0.39999999999999997</v>
      </c>
      <c r="K1932">
        <f t="shared" si="212"/>
        <v>0.3</v>
      </c>
      <c r="L1932">
        <f t="shared" si="213"/>
        <v>0.44999999999999996</v>
      </c>
      <c r="M1932" s="150"/>
      <c r="U1932" s="239"/>
    </row>
    <row r="1933" spans="1:21">
      <c r="A1933" s="239" t="s">
        <v>3987</v>
      </c>
      <c r="B1933" s="239">
        <f t="shared" si="208"/>
        <v>35</v>
      </c>
      <c r="C1933" s="239">
        <f t="shared" si="209"/>
        <v>3.25</v>
      </c>
      <c r="E1933" s="149" t="s">
        <v>2766</v>
      </c>
      <c r="F1933" s="150">
        <v>2.5499999999999998</v>
      </c>
      <c r="G1933" s="150">
        <v>0.1099</v>
      </c>
      <c r="H1933" s="150">
        <v>0.01</v>
      </c>
      <c r="I1933" s="151">
        <f t="shared" si="210"/>
        <v>0.6</v>
      </c>
      <c r="J1933">
        <f t="shared" si="211"/>
        <v>0.39999999999999997</v>
      </c>
      <c r="K1933">
        <f t="shared" si="212"/>
        <v>0.3</v>
      </c>
      <c r="L1933">
        <f t="shared" si="213"/>
        <v>0.44999999999999996</v>
      </c>
      <c r="M1933" s="150"/>
      <c r="U1933" s="239"/>
    </row>
    <row r="1934" spans="1:21">
      <c r="A1934" s="239" t="s">
        <v>3987</v>
      </c>
      <c r="B1934" s="239">
        <f t="shared" si="208"/>
        <v>35</v>
      </c>
      <c r="C1934" s="239">
        <f t="shared" si="209"/>
        <v>3.5</v>
      </c>
      <c r="E1934" s="149" t="s">
        <v>2767</v>
      </c>
      <c r="F1934" s="150">
        <v>2.72</v>
      </c>
      <c r="G1934" s="150">
        <v>0.1099</v>
      </c>
      <c r="H1934" s="150">
        <v>0.01</v>
      </c>
      <c r="I1934" s="151">
        <f t="shared" si="210"/>
        <v>0.6</v>
      </c>
      <c r="J1934">
        <f t="shared" si="211"/>
        <v>0.39999999999999997</v>
      </c>
      <c r="K1934">
        <f t="shared" si="212"/>
        <v>0.3</v>
      </c>
      <c r="L1934">
        <f t="shared" si="213"/>
        <v>0.44999999999999996</v>
      </c>
      <c r="M1934" s="150"/>
      <c r="U1934" s="239"/>
    </row>
    <row r="1935" spans="1:21">
      <c r="A1935" s="239" t="s">
        <v>3987</v>
      </c>
      <c r="B1935" s="239">
        <f t="shared" si="208"/>
        <v>35</v>
      </c>
      <c r="C1935" s="239">
        <f t="shared" si="209"/>
        <v>4</v>
      </c>
      <c r="E1935" s="149" t="s">
        <v>2768</v>
      </c>
      <c r="F1935" s="150">
        <v>3.06</v>
      </c>
      <c r="G1935" s="150">
        <v>0.1099</v>
      </c>
      <c r="H1935" s="150">
        <v>0.01</v>
      </c>
      <c r="I1935" s="151">
        <f t="shared" si="210"/>
        <v>0.6</v>
      </c>
      <c r="J1935">
        <f t="shared" si="211"/>
        <v>0.39999999999999997</v>
      </c>
      <c r="K1935">
        <f t="shared" si="212"/>
        <v>0.3</v>
      </c>
      <c r="L1935">
        <f t="shared" si="213"/>
        <v>0.44999999999999996</v>
      </c>
      <c r="M1935" s="150"/>
      <c r="U1935" s="239"/>
    </row>
    <row r="1936" spans="1:21">
      <c r="A1936" s="239" t="s">
        <v>3987</v>
      </c>
      <c r="B1936" s="239">
        <f t="shared" si="208"/>
        <v>35</v>
      </c>
      <c r="C1936" s="239">
        <f t="shared" si="209"/>
        <v>4.5</v>
      </c>
      <c r="E1936" s="149" t="s">
        <v>2769</v>
      </c>
      <c r="F1936" s="150">
        <v>3.39</v>
      </c>
      <c r="G1936" s="150">
        <v>0.1099</v>
      </c>
      <c r="H1936" s="150">
        <v>0.01</v>
      </c>
      <c r="I1936" s="151">
        <f t="shared" si="210"/>
        <v>0.6</v>
      </c>
      <c r="J1936">
        <f t="shared" si="211"/>
        <v>0.39999999999999997</v>
      </c>
      <c r="K1936">
        <f t="shared" si="212"/>
        <v>0.3</v>
      </c>
      <c r="L1936">
        <f t="shared" si="213"/>
        <v>0.44999999999999996</v>
      </c>
      <c r="M1936" s="150"/>
      <c r="U1936" s="239"/>
    </row>
    <row r="1937" spans="1:21">
      <c r="A1937" s="239" t="s">
        <v>3987</v>
      </c>
      <c r="B1937" s="239">
        <f t="shared" si="208"/>
        <v>35</v>
      </c>
      <c r="C1937" s="239">
        <f t="shared" si="209"/>
        <v>4.75</v>
      </c>
      <c r="E1937" s="149" t="s">
        <v>2770</v>
      </c>
      <c r="F1937" s="150">
        <v>3.54</v>
      </c>
      <c r="G1937" s="150">
        <v>0.1099</v>
      </c>
      <c r="H1937" s="150">
        <v>0.01</v>
      </c>
      <c r="I1937" s="151">
        <f t="shared" si="210"/>
        <v>0.6</v>
      </c>
      <c r="J1937">
        <f t="shared" si="211"/>
        <v>0.39999999999999997</v>
      </c>
      <c r="K1937">
        <f t="shared" si="212"/>
        <v>0.3</v>
      </c>
      <c r="L1937">
        <f t="shared" si="213"/>
        <v>0.44999999999999996</v>
      </c>
      <c r="M1937" s="150"/>
      <c r="U1937" s="239"/>
    </row>
    <row r="1938" spans="1:21">
      <c r="A1938" s="239" t="s">
        <v>3987</v>
      </c>
      <c r="B1938" s="239">
        <f t="shared" si="208"/>
        <v>35</v>
      </c>
      <c r="C1938" s="239">
        <f t="shared" si="209"/>
        <v>5</v>
      </c>
      <c r="E1938" s="149" t="s">
        <v>2771</v>
      </c>
      <c r="F1938" s="150">
        <v>3.7</v>
      </c>
      <c r="G1938" s="150">
        <v>0.1099</v>
      </c>
      <c r="H1938" s="150">
        <v>1.2E-2</v>
      </c>
      <c r="I1938" s="151">
        <f t="shared" si="210"/>
        <v>0.72</v>
      </c>
      <c r="J1938">
        <f t="shared" si="211"/>
        <v>0.48</v>
      </c>
      <c r="K1938">
        <f t="shared" si="212"/>
        <v>0.36</v>
      </c>
      <c r="L1938">
        <f t="shared" si="213"/>
        <v>0.54</v>
      </c>
      <c r="M1938" s="150"/>
      <c r="U1938" s="239"/>
    </row>
    <row r="1939" spans="1:21">
      <c r="A1939" s="239" t="s">
        <v>3987</v>
      </c>
      <c r="B1939" s="239">
        <f t="shared" si="208"/>
        <v>35</v>
      </c>
      <c r="C1939" s="239">
        <f t="shared" si="209"/>
        <v>5.5</v>
      </c>
      <c r="E1939" s="149" t="s">
        <v>2772</v>
      </c>
      <c r="F1939" s="150">
        <v>4</v>
      </c>
      <c r="G1939" s="150">
        <v>0.1099</v>
      </c>
      <c r="H1939" s="150">
        <v>1.2E-2</v>
      </c>
      <c r="I1939" s="151">
        <f t="shared" si="210"/>
        <v>0.72</v>
      </c>
      <c r="J1939">
        <f t="shared" si="211"/>
        <v>0.48</v>
      </c>
      <c r="K1939">
        <f t="shared" si="212"/>
        <v>0.36</v>
      </c>
      <c r="L1939">
        <f t="shared" si="213"/>
        <v>0.54</v>
      </c>
      <c r="M1939" s="150"/>
      <c r="U1939" s="239"/>
    </row>
    <row r="1940" spans="1:21">
      <c r="A1940" s="239" t="s">
        <v>3987</v>
      </c>
      <c r="B1940" s="239">
        <f t="shared" si="208"/>
        <v>35</v>
      </c>
      <c r="C1940" s="239">
        <f t="shared" si="209"/>
        <v>6</v>
      </c>
      <c r="E1940" s="149" t="s">
        <v>2773</v>
      </c>
      <c r="F1940" s="150">
        <v>4.29</v>
      </c>
      <c r="G1940" s="150">
        <v>0.1099</v>
      </c>
      <c r="H1940" s="150">
        <v>1.2E-2</v>
      </c>
      <c r="I1940" s="151">
        <f t="shared" si="210"/>
        <v>0.72</v>
      </c>
      <c r="J1940">
        <f t="shared" si="211"/>
        <v>0.48</v>
      </c>
      <c r="K1940">
        <f t="shared" si="212"/>
        <v>0.36</v>
      </c>
      <c r="L1940">
        <f t="shared" si="213"/>
        <v>0.54</v>
      </c>
      <c r="M1940" s="150"/>
      <c r="U1940" s="239"/>
    </row>
    <row r="1941" spans="1:21">
      <c r="A1941" s="239" t="s">
        <v>3987</v>
      </c>
      <c r="B1941" s="239">
        <f t="shared" si="208"/>
        <v>35</v>
      </c>
      <c r="C1941" s="239">
        <f t="shared" si="209"/>
        <v>6.5</v>
      </c>
      <c r="E1941" s="149" t="s">
        <v>2774</v>
      </c>
      <c r="F1941" s="150">
        <v>4.57</v>
      </c>
      <c r="G1941" s="150">
        <v>0.1099</v>
      </c>
      <c r="H1941" s="150">
        <v>1.2E-2</v>
      </c>
      <c r="I1941" s="151">
        <f t="shared" si="210"/>
        <v>0.72</v>
      </c>
      <c r="J1941">
        <f t="shared" si="211"/>
        <v>0.48</v>
      </c>
      <c r="K1941">
        <f t="shared" si="212"/>
        <v>0.36</v>
      </c>
      <c r="L1941">
        <f t="shared" si="213"/>
        <v>0.54</v>
      </c>
      <c r="M1941" s="150"/>
      <c r="U1941" s="239"/>
    </row>
    <row r="1942" spans="1:21">
      <c r="A1942" s="239" t="s">
        <v>3987</v>
      </c>
      <c r="B1942" s="239">
        <f t="shared" si="208"/>
        <v>35</v>
      </c>
      <c r="C1942" s="239">
        <f t="shared" si="209"/>
        <v>7</v>
      </c>
      <c r="E1942" s="149" t="s">
        <v>2775</v>
      </c>
      <c r="F1942" s="150">
        <v>4.83</v>
      </c>
      <c r="G1942" s="150">
        <v>0.1099</v>
      </c>
      <c r="H1942" s="150">
        <v>1.2E-2</v>
      </c>
      <c r="I1942" s="151">
        <f t="shared" si="210"/>
        <v>0.72</v>
      </c>
      <c r="J1942">
        <f t="shared" si="211"/>
        <v>0.48</v>
      </c>
      <c r="K1942">
        <f t="shared" si="212"/>
        <v>0.36</v>
      </c>
      <c r="L1942">
        <f t="shared" si="213"/>
        <v>0.54</v>
      </c>
      <c r="M1942" s="150"/>
      <c r="U1942" s="239"/>
    </row>
    <row r="1943" spans="1:21">
      <c r="A1943" s="239" t="s">
        <v>3987</v>
      </c>
      <c r="B1943" s="239">
        <f t="shared" si="208"/>
        <v>35</v>
      </c>
      <c r="C1943" s="239">
        <f t="shared" si="209"/>
        <v>7.5</v>
      </c>
      <c r="E1943" s="149" t="s">
        <v>2776</v>
      </c>
      <c r="F1943" s="150">
        <v>4.99</v>
      </c>
      <c r="G1943" s="150">
        <v>0.1099</v>
      </c>
      <c r="H1943" s="150">
        <v>1.2E-2</v>
      </c>
      <c r="I1943" s="151">
        <f t="shared" si="210"/>
        <v>0.72</v>
      </c>
      <c r="J1943">
        <f t="shared" si="211"/>
        <v>0.48</v>
      </c>
      <c r="K1943">
        <f t="shared" si="212"/>
        <v>0.36</v>
      </c>
      <c r="L1943">
        <f t="shared" si="213"/>
        <v>0.54</v>
      </c>
      <c r="M1943" s="150"/>
      <c r="U1943" s="239"/>
    </row>
    <row r="1944" spans="1:21">
      <c r="A1944" s="239" t="s">
        <v>3987</v>
      </c>
      <c r="B1944" s="239">
        <f t="shared" si="208"/>
        <v>35</v>
      </c>
      <c r="C1944" s="239">
        <f t="shared" si="209"/>
        <v>8</v>
      </c>
      <c r="E1944" s="149" t="s">
        <v>2777</v>
      </c>
      <c r="F1944" s="150">
        <v>5.33</v>
      </c>
      <c r="G1944" s="150">
        <v>0.1099</v>
      </c>
      <c r="H1944" s="150">
        <v>1.6E-2</v>
      </c>
      <c r="I1944" s="151">
        <f t="shared" si="210"/>
        <v>0.96</v>
      </c>
      <c r="J1944">
        <f t="shared" si="211"/>
        <v>0.6399999999999999</v>
      </c>
      <c r="K1944">
        <f t="shared" si="212"/>
        <v>0.48</v>
      </c>
      <c r="L1944">
        <f t="shared" si="213"/>
        <v>0.72</v>
      </c>
      <c r="M1944" s="150"/>
      <c r="U1944" s="239"/>
    </row>
    <row r="1945" spans="1:21">
      <c r="A1945" s="239" t="s">
        <v>3987</v>
      </c>
      <c r="B1945" s="239">
        <f t="shared" si="208"/>
        <v>35</v>
      </c>
      <c r="C1945" s="239">
        <f t="shared" si="209"/>
        <v>8.5</v>
      </c>
      <c r="E1945" s="149" t="s">
        <v>2778</v>
      </c>
      <c r="F1945" s="150">
        <v>5.56</v>
      </c>
      <c r="G1945" s="150">
        <v>0.1099</v>
      </c>
      <c r="H1945" s="150">
        <v>1.6E-2</v>
      </c>
      <c r="I1945" s="151">
        <f t="shared" si="210"/>
        <v>0.96</v>
      </c>
      <c r="J1945">
        <f t="shared" si="211"/>
        <v>0.6399999999999999</v>
      </c>
      <c r="K1945">
        <f t="shared" si="212"/>
        <v>0.48</v>
      </c>
      <c r="L1945">
        <f t="shared" si="213"/>
        <v>0.72</v>
      </c>
      <c r="M1945" s="150"/>
      <c r="U1945" s="239"/>
    </row>
    <row r="1946" spans="1:21">
      <c r="A1946" s="239" t="s">
        <v>3987</v>
      </c>
      <c r="B1946" s="239">
        <f t="shared" si="208"/>
        <v>35</v>
      </c>
      <c r="C1946" s="239">
        <f t="shared" si="209"/>
        <v>9</v>
      </c>
      <c r="E1946" s="149" t="s">
        <v>2779</v>
      </c>
      <c r="F1946" s="150">
        <v>5.77</v>
      </c>
      <c r="G1946" s="150">
        <v>0.1099</v>
      </c>
      <c r="H1946" s="150">
        <v>1.6E-2</v>
      </c>
      <c r="I1946" s="151">
        <f t="shared" si="210"/>
        <v>0.96</v>
      </c>
      <c r="J1946">
        <f t="shared" si="211"/>
        <v>0.6399999999999999</v>
      </c>
      <c r="K1946">
        <f t="shared" si="212"/>
        <v>0.48</v>
      </c>
      <c r="L1946">
        <f t="shared" si="213"/>
        <v>0.72</v>
      </c>
      <c r="M1946" s="150"/>
      <c r="U1946" s="239"/>
    </row>
    <row r="1947" spans="1:21">
      <c r="A1947" s="239" t="s">
        <v>3987</v>
      </c>
      <c r="B1947" s="239">
        <f t="shared" si="208"/>
        <v>35</v>
      </c>
      <c r="C1947" s="239">
        <f t="shared" si="209"/>
        <v>10</v>
      </c>
      <c r="E1947" s="149" t="s">
        <v>2760</v>
      </c>
      <c r="F1947" s="150">
        <v>6.17</v>
      </c>
      <c r="G1947" s="150">
        <v>0.1099</v>
      </c>
      <c r="H1947" s="150">
        <v>1.6E-2</v>
      </c>
      <c r="I1947" s="151">
        <f t="shared" si="210"/>
        <v>0.96</v>
      </c>
      <c r="J1947">
        <f t="shared" si="211"/>
        <v>0.6399999999999999</v>
      </c>
      <c r="K1947">
        <f t="shared" si="212"/>
        <v>0.48</v>
      </c>
      <c r="L1947">
        <f t="shared" si="213"/>
        <v>0.72</v>
      </c>
      <c r="M1947" s="150"/>
      <c r="U1947" s="239"/>
    </row>
    <row r="1948" spans="1:21">
      <c r="A1948" s="239" t="s">
        <v>3987</v>
      </c>
      <c r="B1948" s="239">
        <f t="shared" si="208"/>
        <v>36</v>
      </c>
      <c r="C1948" s="239">
        <f t="shared" si="209"/>
        <v>0.5</v>
      </c>
      <c r="E1948" s="149" t="s">
        <v>2802</v>
      </c>
      <c r="F1948" s="150">
        <v>0.44</v>
      </c>
      <c r="G1948" s="150">
        <v>0.11304</v>
      </c>
      <c r="H1948" s="150">
        <v>0.01</v>
      </c>
      <c r="I1948" s="151">
        <f t="shared" si="210"/>
        <v>0.6</v>
      </c>
      <c r="J1948">
        <f t="shared" si="211"/>
        <v>0.39999999999999997</v>
      </c>
      <c r="K1948">
        <f t="shared" si="212"/>
        <v>0.3</v>
      </c>
      <c r="L1948">
        <f t="shared" si="213"/>
        <v>0.44999999999999996</v>
      </c>
      <c r="M1948" s="150"/>
      <c r="U1948" s="239"/>
    </row>
    <row r="1949" spans="1:21">
      <c r="A1949" s="239" t="s">
        <v>3987</v>
      </c>
      <c r="B1949" s="239">
        <f t="shared" si="208"/>
        <v>36</v>
      </c>
      <c r="C1949" s="239">
        <f t="shared" si="209"/>
        <v>1</v>
      </c>
      <c r="E1949" s="149" t="s">
        <v>2803</v>
      </c>
      <c r="F1949" s="150">
        <v>0.86</v>
      </c>
      <c r="G1949" s="150">
        <v>0.11304</v>
      </c>
      <c r="H1949" s="150">
        <v>0.01</v>
      </c>
      <c r="I1949" s="151">
        <f t="shared" si="210"/>
        <v>0.6</v>
      </c>
      <c r="J1949">
        <f t="shared" si="211"/>
        <v>0.39999999999999997</v>
      </c>
      <c r="K1949">
        <f t="shared" si="212"/>
        <v>0.3</v>
      </c>
      <c r="L1949">
        <f t="shared" si="213"/>
        <v>0.44999999999999996</v>
      </c>
      <c r="M1949" s="150"/>
      <c r="U1949" s="239"/>
    </row>
    <row r="1950" spans="1:21">
      <c r="A1950" s="239" t="s">
        <v>3987</v>
      </c>
      <c r="B1950" s="239">
        <f t="shared" si="208"/>
        <v>36</v>
      </c>
      <c r="C1950" s="239">
        <f t="shared" si="209"/>
        <v>1.25</v>
      </c>
      <c r="E1950" s="149" t="s">
        <v>2804</v>
      </c>
      <c r="F1950" s="150">
        <v>1.07</v>
      </c>
      <c r="G1950" s="150">
        <v>0.11304</v>
      </c>
      <c r="H1950" s="150">
        <v>0.01</v>
      </c>
      <c r="I1950" s="151">
        <f t="shared" si="210"/>
        <v>0.6</v>
      </c>
      <c r="J1950">
        <f t="shared" si="211"/>
        <v>0.39999999999999997</v>
      </c>
      <c r="K1950">
        <f t="shared" si="212"/>
        <v>0.3</v>
      </c>
      <c r="L1950">
        <f t="shared" si="213"/>
        <v>0.44999999999999996</v>
      </c>
      <c r="M1950" s="150"/>
      <c r="U1950" s="239"/>
    </row>
    <row r="1951" spans="1:21">
      <c r="A1951" s="239" t="s">
        <v>3987</v>
      </c>
      <c r="B1951" s="239">
        <f t="shared" si="208"/>
        <v>36</v>
      </c>
      <c r="C1951" s="239">
        <f t="shared" si="209"/>
        <v>1.5</v>
      </c>
      <c r="E1951" s="149" t="s">
        <v>2805</v>
      </c>
      <c r="F1951" s="150">
        <v>1.28</v>
      </c>
      <c r="G1951" s="150">
        <v>0.11304</v>
      </c>
      <c r="H1951" s="150">
        <v>0.01</v>
      </c>
      <c r="I1951" s="151">
        <f t="shared" si="210"/>
        <v>0.6</v>
      </c>
      <c r="J1951">
        <f t="shared" si="211"/>
        <v>0.39999999999999997</v>
      </c>
      <c r="K1951">
        <f t="shared" si="212"/>
        <v>0.3</v>
      </c>
      <c r="L1951">
        <f t="shared" si="213"/>
        <v>0.44999999999999996</v>
      </c>
      <c r="M1951" s="150"/>
      <c r="U1951" s="239"/>
    </row>
    <row r="1952" spans="1:21">
      <c r="A1952" s="239" t="s">
        <v>3987</v>
      </c>
      <c r="B1952" s="239">
        <f t="shared" si="208"/>
        <v>36</v>
      </c>
      <c r="C1952" s="239">
        <f t="shared" si="209"/>
        <v>2</v>
      </c>
      <c r="E1952" s="149" t="s">
        <v>2808</v>
      </c>
      <c r="F1952" s="150">
        <v>1.68</v>
      </c>
      <c r="G1952" s="150">
        <v>0.11304</v>
      </c>
      <c r="H1952" s="150">
        <v>0.01</v>
      </c>
      <c r="I1952" s="151">
        <f t="shared" si="210"/>
        <v>0.6</v>
      </c>
      <c r="J1952">
        <f t="shared" si="211"/>
        <v>0.39999999999999997</v>
      </c>
      <c r="K1952">
        <f t="shared" si="212"/>
        <v>0.3</v>
      </c>
      <c r="L1952">
        <f t="shared" si="213"/>
        <v>0.44999999999999996</v>
      </c>
      <c r="M1952" s="150"/>
      <c r="U1952" s="239"/>
    </row>
    <row r="1953" spans="1:21">
      <c r="A1953" s="239" t="s">
        <v>3987</v>
      </c>
      <c r="B1953" s="239">
        <f t="shared" si="208"/>
        <v>36</v>
      </c>
      <c r="C1953" s="239">
        <f t="shared" si="209"/>
        <v>2.4</v>
      </c>
      <c r="E1953" s="149" t="s">
        <v>2809</v>
      </c>
      <c r="F1953" s="150">
        <v>1.99</v>
      </c>
      <c r="G1953" s="150">
        <v>0.11304</v>
      </c>
      <c r="H1953" s="150">
        <v>0.01</v>
      </c>
      <c r="I1953" s="151">
        <f t="shared" si="210"/>
        <v>0.6</v>
      </c>
      <c r="J1953">
        <f t="shared" si="211"/>
        <v>0.39999999999999997</v>
      </c>
      <c r="K1953">
        <f t="shared" si="212"/>
        <v>0.3</v>
      </c>
      <c r="L1953">
        <f t="shared" si="213"/>
        <v>0.44999999999999996</v>
      </c>
      <c r="M1953" s="150"/>
      <c r="U1953" s="239"/>
    </row>
    <row r="1954" spans="1:21">
      <c r="A1954" s="239" t="s">
        <v>3987</v>
      </c>
      <c r="B1954" s="239">
        <f t="shared" si="208"/>
        <v>36</v>
      </c>
      <c r="C1954" s="239">
        <f t="shared" si="209"/>
        <v>2.5</v>
      </c>
      <c r="E1954" s="149" t="s">
        <v>2810</v>
      </c>
      <c r="F1954" s="150">
        <v>2.0699999999999998</v>
      </c>
      <c r="G1954" s="150">
        <v>0.11304</v>
      </c>
      <c r="H1954" s="150">
        <v>0.01</v>
      </c>
      <c r="I1954" s="151">
        <f t="shared" si="210"/>
        <v>0.6</v>
      </c>
      <c r="J1954">
        <f t="shared" si="211"/>
        <v>0.39999999999999997</v>
      </c>
      <c r="K1954">
        <f t="shared" si="212"/>
        <v>0.3</v>
      </c>
      <c r="L1954">
        <f t="shared" si="213"/>
        <v>0.44999999999999996</v>
      </c>
      <c r="M1954" s="150"/>
      <c r="U1954" s="239"/>
    </row>
    <row r="1955" spans="1:21">
      <c r="A1955" s="239" t="s">
        <v>3987</v>
      </c>
      <c r="B1955" s="239">
        <f t="shared" si="208"/>
        <v>36</v>
      </c>
      <c r="C1955" s="239">
        <f t="shared" si="209"/>
        <v>2.8</v>
      </c>
      <c r="E1955" s="149" t="s">
        <v>2811</v>
      </c>
      <c r="F1955" s="150">
        <v>2.29</v>
      </c>
      <c r="G1955" s="150">
        <v>0.11304</v>
      </c>
      <c r="H1955" s="150">
        <v>0.01</v>
      </c>
      <c r="I1955" s="151">
        <f t="shared" si="210"/>
        <v>0.6</v>
      </c>
      <c r="J1955">
        <f t="shared" si="211"/>
        <v>0.39999999999999997</v>
      </c>
      <c r="K1955">
        <f t="shared" si="212"/>
        <v>0.3</v>
      </c>
      <c r="L1955">
        <f t="shared" si="213"/>
        <v>0.44999999999999996</v>
      </c>
      <c r="M1955" s="150"/>
      <c r="U1955" s="239"/>
    </row>
    <row r="1956" spans="1:21">
      <c r="A1956" s="239" t="s">
        <v>3987</v>
      </c>
      <c r="B1956" s="239">
        <f t="shared" si="208"/>
        <v>36</v>
      </c>
      <c r="C1956" s="239">
        <f t="shared" si="209"/>
        <v>3</v>
      </c>
      <c r="E1956" s="149" t="s">
        <v>2812</v>
      </c>
      <c r="F1956" s="150">
        <v>2.44</v>
      </c>
      <c r="G1956" s="150">
        <v>0.11304</v>
      </c>
      <c r="H1956" s="150">
        <v>0.01</v>
      </c>
      <c r="I1956" s="151">
        <f t="shared" si="210"/>
        <v>0.6</v>
      </c>
      <c r="J1956">
        <f t="shared" si="211"/>
        <v>0.39999999999999997</v>
      </c>
      <c r="K1956">
        <f t="shared" si="212"/>
        <v>0.3</v>
      </c>
      <c r="L1956">
        <f t="shared" si="213"/>
        <v>0.44999999999999996</v>
      </c>
      <c r="M1956" s="150"/>
      <c r="U1956" s="239"/>
    </row>
    <row r="1957" spans="1:21">
      <c r="A1957" s="239" t="s">
        <v>3987</v>
      </c>
      <c r="B1957" s="239">
        <f t="shared" si="208"/>
        <v>36</v>
      </c>
      <c r="C1957" s="239">
        <f t="shared" si="209"/>
        <v>3.5</v>
      </c>
      <c r="E1957" s="149" t="s">
        <v>2813</v>
      </c>
      <c r="F1957" s="150">
        <v>2.81</v>
      </c>
      <c r="G1957" s="150">
        <v>0.11304</v>
      </c>
      <c r="H1957" s="150">
        <v>0.01</v>
      </c>
      <c r="I1957" s="151">
        <f t="shared" si="210"/>
        <v>0.6</v>
      </c>
      <c r="J1957">
        <f t="shared" si="211"/>
        <v>0.39999999999999997</v>
      </c>
      <c r="K1957">
        <f t="shared" si="212"/>
        <v>0.3</v>
      </c>
      <c r="L1957">
        <f t="shared" si="213"/>
        <v>0.44999999999999996</v>
      </c>
      <c r="M1957" s="150"/>
      <c r="U1957" s="239"/>
    </row>
    <row r="1958" spans="1:21">
      <c r="A1958" s="239" t="s">
        <v>3987</v>
      </c>
      <c r="B1958" s="239">
        <f t="shared" ref="B1958:B2021" si="214">SPLITME($E1958,0,"*","tube Ø")</f>
        <v>36</v>
      </c>
      <c r="C1958" s="239">
        <f t="shared" ref="C1958:C2021" si="215">SPLITME($E1958,1,"*","tube Ø")</f>
        <v>3.75</v>
      </c>
      <c r="E1958" s="149" t="s">
        <v>2814</v>
      </c>
      <c r="F1958" s="150">
        <v>2.98</v>
      </c>
      <c r="G1958" s="150">
        <v>0.11304</v>
      </c>
      <c r="H1958" s="150">
        <v>0.01</v>
      </c>
      <c r="I1958" s="151">
        <f t="shared" si="210"/>
        <v>0.6</v>
      </c>
      <c r="J1958">
        <f t="shared" si="211"/>
        <v>0.39999999999999997</v>
      </c>
      <c r="K1958">
        <f t="shared" si="212"/>
        <v>0.3</v>
      </c>
      <c r="L1958">
        <f t="shared" si="213"/>
        <v>0.44999999999999996</v>
      </c>
      <c r="M1958" s="150"/>
      <c r="U1958" s="239"/>
    </row>
    <row r="1959" spans="1:21">
      <c r="A1959" s="239" t="s">
        <v>3987</v>
      </c>
      <c r="B1959" s="239">
        <f t="shared" si="214"/>
        <v>36</v>
      </c>
      <c r="C1959" s="239">
        <f t="shared" si="215"/>
        <v>4</v>
      </c>
      <c r="E1959" s="149" t="s">
        <v>2815</v>
      </c>
      <c r="F1959" s="150">
        <v>3.5</v>
      </c>
      <c r="G1959" s="150">
        <v>0.11304</v>
      </c>
      <c r="H1959" s="150">
        <v>0.01</v>
      </c>
      <c r="I1959" s="151">
        <f t="shared" si="210"/>
        <v>0.6</v>
      </c>
      <c r="J1959">
        <f t="shared" si="211"/>
        <v>0.39999999999999997</v>
      </c>
      <c r="K1959">
        <f t="shared" si="212"/>
        <v>0.3</v>
      </c>
      <c r="L1959">
        <f t="shared" si="213"/>
        <v>0.44999999999999996</v>
      </c>
      <c r="M1959" s="150"/>
      <c r="U1959" s="239"/>
    </row>
    <row r="1960" spans="1:21">
      <c r="A1960" s="239" t="s">
        <v>3987</v>
      </c>
      <c r="B1960" s="239">
        <f t="shared" si="214"/>
        <v>36</v>
      </c>
      <c r="C1960" s="239">
        <f t="shared" si="215"/>
        <v>4.5</v>
      </c>
      <c r="E1960" s="149" t="s">
        <v>2816</v>
      </c>
      <c r="F1960" s="150">
        <v>3.5</v>
      </c>
      <c r="G1960" s="150">
        <v>0.11304</v>
      </c>
      <c r="H1960" s="150">
        <v>0.01</v>
      </c>
      <c r="I1960" s="151">
        <f t="shared" si="210"/>
        <v>0.6</v>
      </c>
      <c r="J1960">
        <f t="shared" si="211"/>
        <v>0.39999999999999997</v>
      </c>
      <c r="K1960">
        <f t="shared" si="212"/>
        <v>0.3</v>
      </c>
      <c r="L1960">
        <f t="shared" si="213"/>
        <v>0.44999999999999996</v>
      </c>
      <c r="M1960" s="150"/>
      <c r="U1960" s="239"/>
    </row>
    <row r="1961" spans="1:21">
      <c r="A1961" s="239" t="s">
        <v>3987</v>
      </c>
      <c r="B1961" s="239">
        <f t="shared" si="214"/>
        <v>36</v>
      </c>
      <c r="C1961" s="239">
        <f t="shared" si="215"/>
        <v>5</v>
      </c>
      <c r="E1961" s="149" t="s">
        <v>2817</v>
      </c>
      <c r="F1961" s="150">
        <v>3.82</v>
      </c>
      <c r="G1961" s="150">
        <v>0.11304</v>
      </c>
      <c r="H1961" s="150">
        <v>1.2E-2</v>
      </c>
      <c r="I1961" s="151">
        <f t="shared" si="210"/>
        <v>0.72</v>
      </c>
      <c r="J1961">
        <f t="shared" si="211"/>
        <v>0.48</v>
      </c>
      <c r="K1961">
        <f t="shared" si="212"/>
        <v>0.36</v>
      </c>
      <c r="L1961">
        <f t="shared" si="213"/>
        <v>0.54</v>
      </c>
      <c r="M1961" s="150"/>
      <c r="U1961" s="239"/>
    </row>
    <row r="1962" spans="1:21">
      <c r="A1962" s="239" t="s">
        <v>3987</v>
      </c>
      <c r="B1962" s="239">
        <f t="shared" si="214"/>
        <v>36</v>
      </c>
      <c r="C1962" s="239">
        <f t="shared" si="215"/>
        <v>5.5</v>
      </c>
      <c r="E1962" s="149" t="s">
        <v>2818</v>
      </c>
      <c r="F1962" s="150">
        <v>4.5</v>
      </c>
      <c r="G1962" s="150">
        <v>0.11304</v>
      </c>
      <c r="H1962" s="150">
        <v>1.2E-2</v>
      </c>
      <c r="I1962" s="151">
        <f t="shared" si="210"/>
        <v>0.72</v>
      </c>
      <c r="J1962">
        <f t="shared" si="211"/>
        <v>0.48</v>
      </c>
      <c r="K1962">
        <f t="shared" si="212"/>
        <v>0.36</v>
      </c>
      <c r="L1962">
        <f t="shared" si="213"/>
        <v>0.54</v>
      </c>
      <c r="M1962" s="150"/>
      <c r="U1962" s="239"/>
    </row>
    <row r="1963" spans="1:21">
      <c r="A1963" s="239" t="s">
        <v>3987</v>
      </c>
      <c r="B1963" s="239">
        <f t="shared" si="214"/>
        <v>36</v>
      </c>
      <c r="C1963" s="239">
        <f t="shared" si="215"/>
        <v>6</v>
      </c>
      <c r="E1963" s="149" t="s">
        <v>2819</v>
      </c>
      <c r="F1963" s="150">
        <v>4.4400000000000004</v>
      </c>
      <c r="G1963" s="150">
        <v>0.11304</v>
      </c>
      <c r="H1963" s="150">
        <v>1.2E-2</v>
      </c>
      <c r="I1963" s="151">
        <f t="shared" si="210"/>
        <v>0.72</v>
      </c>
      <c r="J1963">
        <f t="shared" si="211"/>
        <v>0.48</v>
      </c>
      <c r="K1963">
        <f t="shared" si="212"/>
        <v>0.36</v>
      </c>
      <c r="L1963">
        <f t="shared" si="213"/>
        <v>0.54</v>
      </c>
      <c r="M1963" s="150"/>
      <c r="U1963" s="239"/>
    </row>
    <row r="1964" spans="1:21">
      <c r="A1964" s="239" t="s">
        <v>3987</v>
      </c>
      <c r="B1964" s="239">
        <f t="shared" si="214"/>
        <v>36</v>
      </c>
      <c r="C1964" s="239">
        <f t="shared" si="215"/>
        <v>6.5</v>
      </c>
      <c r="E1964" s="149" t="s">
        <v>2820</v>
      </c>
      <c r="F1964" s="150">
        <v>4.7300000000000004</v>
      </c>
      <c r="G1964" s="150">
        <v>0.11304</v>
      </c>
      <c r="H1964" s="150">
        <v>1.2E-2</v>
      </c>
      <c r="I1964" s="151">
        <f t="shared" si="210"/>
        <v>0.72</v>
      </c>
      <c r="J1964">
        <f t="shared" si="211"/>
        <v>0.48</v>
      </c>
      <c r="K1964">
        <f t="shared" si="212"/>
        <v>0.36</v>
      </c>
      <c r="L1964">
        <f t="shared" si="213"/>
        <v>0.54</v>
      </c>
      <c r="M1964" s="150"/>
      <c r="U1964" s="239"/>
    </row>
    <row r="1965" spans="1:21">
      <c r="A1965" s="239" t="s">
        <v>3987</v>
      </c>
      <c r="B1965" s="239">
        <f t="shared" si="214"/>
        <v>36</v>
      </c>
      <c r="C1965" s="239">
        <f t="shared" si="215"/>
        <v>7</v>
      </c>
      <c r="E1965" s="149" t="s">
        <v>2821</v>
      </c>
      <c r="F1965" s="150">
        <v>5.01</v>
      </c>
      <c r="G1965" s="150">
        <v>0.11304</v>
      </c>
      <c r="H1965" s="150">
        <v>1.6E-2</v>
      </c>
      <c r="I1965" s="151">
        <f t="shared" si="210"/>
        <v>0.96</v>
      </c>
      <c r="J1965">
        <f t="shared" si="211"/>
        <v>0.6399999999999999</v>
      </c>
      <c r="K1965">
        <f t="shared" si="212"/>
        <v>0.48</v>
      </c>
      <c r="L1965">
        <f t="shared" si="213"/>
        <v>0.72</v>
      </c>
      <c r="M1965" s="150"/>
      <c r="U1965" s="239"/>
    </row>
    <row r="1966" spans="1:21">
      <c r="A1966" s="239" t="s">
        <v>3987</v>
      </c>
      <c r="B1966" s="239">
        <f t="shared" si="214"/>
        <v>36</v>
      </c>
      <c r="C1966" s="239">
        <f t="shared" si="215"/>
        <v>7.5</v>
      </c>
      <c r="E1966" s="149" t="s">
        <v>2822</v>
      </c>
      <c r="F1966" s="150">
        <v>5.27</v>
      </c>
      <c r="G1966" s="150">
        <v>0.11304</v>
      </c>
      <c r="H1966" s="150">
        <v>1.6E-2</v>
      </c>
      <c r="I1966" s="151">
        <f t="shared" si="210"/>
        <v>0.96</v>
      </c>
      <c r="J1966">
        <f t="shared" si="211"/>
        <v>0.6399999999999999</v>
      </c>
      <c r="K1966">
        <f t="shared" si="212"/>
        <v>0.48</v>
      </c>
      <c r="L1966">
        <f t="shared" si="213"/>
        <v>0.72</v>
      </c>
      <c r="M1966" s="150"/>
      <c r="O1966">
        <f>SPLITME(E1966,0,"*","tube Ø")</f>
        <v>36</v>
      </c>
      <c r="U1966" s="239"/>
    </row>
    <row r="1967" spans="1:21">
      <c r="A1967" s="239" t="s">
        <v>3987</v>
      </c>
      <c r="B1967" s="239">
        <f t="shared" si="214"/>
        <v>36</v>
      </c>
      <c r="C1967" s="239">
        <f t="shared" si="215"/>
        <v>8</v>
      </c>
      <c r="E1967" s="149" t="s">
        <v>2823</v>
      </c>
      <c r="F1967" s="150">
        <v>5.8</v>
      </c>
      <c r="G1967" s="150">
        <v>0.11304</v>
      </c>
      <c r="H1967" s="150">
        <v>1.6E-2</v>
      </c>
      <c r="I1967" s="151">
        <f t="shared" si="210"/>
        <v>0.96</v>
      </c>
      <c r="J1967">
        <f t="shared" si="211"/>
        <v>0.6399999999999999</v>
      </c>
      <c r="K1967">
        <f t="shared" si="212"/>
        <v>0.48</v>
      </c>
      <c r="L1967">
        <f t="shared" si="213"/>
        <v>0.72</v>
      </c>
      <c r="M1967" s="150"/>
      <c r="U1967" s="239"/>
    </row>
    <row r="1968" spans="1:21">
      <c r="A1968" s="239" t="s">
        <v>3987</v>
      </c>
      <c r="B1968" s="239">
        <f t="shared" si="214"/>
        <v>36</v>
      </c>
      <c r="C1968" s="239">
        <f t="shared" si="215"/>
        <v>9</v>
      </c>
      <c r="E1968" s="149" t="s">
        <v>2824</v>
      </c>
      <c r="F1968" s="150">
        <v>5.99</v>
      </c>
      <c r="G1968" s="150">
        <v>0.11304</v>
      </c>
      <c r="H1968" s="150">
        <v>1.6E-2</v>
      </c>
      <c r="I1968" s="151">
        <f t="shared" si="210"/>
        <v>0.96</v>
      </c>
      <c r="J1968">
        <f t="shared" si="211"/>
        <v>0.6399999999999999</v>
      </c>
      <c r="K1968">
        <f t="shared" si="212"/>
        <v>0.48</v>
      </c>
      <c r="L1968">
        <f t="shared" si="213"/>
        <v>0.72</v>
      </c>
      <c r="M1968" s="150"/>
      <c r="U1968" s="239"/>
    </row>
    <row r="1969" spans="1:21">
      <c r="A1969" s="239" t="s">
        <v>3987</v>
      </c>
      <c r="B1969" s="239">
        <f t="shared" si="214"/>
        <v>36</v>
      </c>
      <c r="C1969" s="239">
        <f t="shared" si="215"/>
        <v>10</v>
      </c>
      <c r="E1969" s="149" t="s">
        <v>2806</v>
      </c>
      <c r="F1969" s="150">
        <v>6.7</v>
      </c>
      <c r="G1969" s="150">
        <v>0.11304</v>
      </c>
      <c r="H1969" s="150">
        <v>0.02</v>
      </c>
      <c r="I1969" s="151">
        <f t="shared" si="210"/>
        <v>1.2</v>
      </c>
      <c r="J1969">
        <f t="shared" si="211"/>
        <v>0.79999999999999993</v>
      </c>
      <c r="K1969">
        <f t="shared" si="212"/>
        <v>0.6</v>
      </c>
      <c r="L1969">
        <f t="shared" si="213"/>
        <v>0.89999999999999991</v>
      </c>
      <c r="M1969" s="150"/>
      <c r="U1969" s="239"/>
    </row>
    <row r="1970" spans="1:21">
      <c r="A1970" s="239" t="s">
        <v>3987</v>
      </c>
      <c r="B1970" s="239">
        <f t="shared" si="214"/>
        <v>36</v>
      </c>
      <c r="C1970" s="239">
        <f t="shared" si="215"/>
        <v>10</v>
      </c>
      <c r="E1970" s="149" t="s">
        <v>2806</v>
      </c>
      <c r="F1970" s="150">
        <v>6.41</v>
      </c>
      <c r="G1970" s="150">
        <v>0.11304</v>
      </c>
      <c r="H1970" s="150">
        <v>1.6E-2</v>
      </c>
      <c r="I1970" s="151">
        <f t="shared" si="210"/>
        <v>0.96</v>
      </c>
      <c r="J1970">
        <f t="shared" si="211"/>
        <v>0.6399999999999999</v>
      </c>
      <c r="K1970">
        <f t="shared" si="212"/>
        <v>0.48</v>
      </c>
      <c r="L1970">
        <f t="shared" si="213"/>
        <v>0.72</v>
      </c>
      <c r="M1970" s="150"/>
      <c r="U1970" s="239"/>
    </row>
    <row r="1971" spans="1:21">
      <c r="A1971" s="239" t="s">
        <v>3987</v>
      </c>
      <c r="B1971" s="239">
        <f t="shared" si="214"/>
        <v>36</v>
      </c>
      <c r="C1971" s="239">
        <f t="shared" si="215"/>
        <v>12</v>
      </c>
      <c r="E1971" s="149" t="s">
        <v>2807</v>
      </c>
      <c r="F1971" s="150">
        <v>7.1</v>
      </c>
      <c r="G1971" s="150">
        <v>0.11304</v>
      </c>
      <c r="H1971" s="150">
        <v>0.02</v>
      </c>
      <c r="I1971" s="151">
        <f t="shared" si="210"/>
        <v>1.2</v>
      </c>
      <c r="J1971">
        <f t="shared" si="211"/>
        <v>0.79999999999999993</v>
      </c>
      <c r="K1971">
        <f t="shared" si="212"/>
        <v>0.6</v>
      </c>
      <c r="L1971">
        <f t="shared" si="213"/>
        <v>0.89999999999999991</v>
      </c>
      <c r="M1971" s="150"/>
      <c r="U1971" s="239"/>
    </row>
    <row r="1972" spans="1:21">
      <c r="A1972" s="239" t="s">
        <v>3987</v>
      </c>
      <c r="B1972" s="239">
        <f t="shared" si="214"/>
        <v>37</v>
      </c>
      <c r="C1972" s="239">
        <f t="shared" si="215"/>
        <v>0.5</v>
      </c>
      <c r="E1972" s="149" t="s">
        <v>2840</v>
      </c>
      <c r="F1972" s="150">
        <v>0.45</v>
      </c>
      <c r="G1972" s="150">
        <v>0.11618000000000001</v>
      </c>
      <c r="H1972" s="150">
        <v>0.01</v>
      </c>
      <c r="I1972" s="151">
        <f t="shared" si="210"/>
        <v>0.6</v>
      </c>
      <c r="J1972">
        <f t="shared" si="211"/>
        <v>0.39999999999999997</v>
      </c>
      <c r="K1972">
        <f t="shared" si="212"/>
        <v>0.3</v>
      </c>
      <c r="L1972">
        <f t="shared" si="213"/>
        <v>0.44999999999999996</v>
      </c>
      <c r="M1972" s="150"/>
      <c r="U1972" s="239"/>
    </row>
    <row r="1973" spans="1:21">
      <c r="A1973" s="239" t="s">
        <v>3987</v>
      </c>
      <c r="B1973" s="239">
        <f t="shared" si="214"/>
        <v>37</v>
      </c>
      <c r="C1973" s="239">
        <f t="shared" si="215"/>
        <v>1</v>
      </c>
      <c r="E1973" s="149" t="s">
        <v>2841</v>
      </c>
      <c r="F1973" s="150">
        <v>0.89</v>
      </c>
      <c r="G1973" s="150">
        <v>0.11618000000000001</v>
      </c>
      <c r="H1973" s="150">
        <v>0.01</v>
      </c>
      <c r="I1973" s="151">
        <f t="shared" si="210"/>
        <v>0.6</v>
      </c>
      <c r="J1973">
        <f t="shared" si="211"/>
        <v>0.39999999999999997</v>
      </c>
      <c r="K1973">
        <f t="shared" si="212"/>
        <v>0.3</v>
      </c>
      <c r="L1973">
        <f t="shared" si="213"/>
        <v>0.44999999999999996</v>
      </c>
      <c r="M1973" s="150"/>
      <c r="U1973" s="239"/>
    </row>
    <row r="1974" spans="1:21">
      <c r="A1974" s="239" t="s">
        <v>3987</v>
      </c>
      <c r="B1974" s="239">
        <f t="shared" si="214"/>
        <v>37</v>
      </c>
      <c r="C1974" s="239">
        <f t="shared" si="215"/>
        <v>1.5</v>
      </c>
      <c r="E1974" s="149" t="s">
        <v>2842</v>
      </c>
      <c r="F1974" s="150">
        <v>1.31</v>
      </c>
      <c r="G1974" s="150">
        <v>0.11618000000000001</v>
      </c>
      <c r="H1974" s="150">
        <v>0.01</v>
      </c>
      <c r="I1974" s="151">
        <f t="shared" si="210"/>
        <v>0.6</v>
      </c>
      <c r="J1974">
        <f t="shared" si="211"/>
        <v>0.39999999999999997</v>
      </c>
      <c r="K1974">
        <f t="shared" si="212"/>
        <v>0.3</v>
      </c>
      <c r="L1974">
        <f t="shared" si="213"/>
        <v>0.44999999999999996</v>
      </c>
      <c r="M1974" s="150"/>
      <c r="U1974" s="239"/>
    </row>
    <row r="1975" spans="1:21">
      <c r="A1975" s="239" t="s">
        <v>3987</v>
      </c>
      <c r="B1975" s="239">
        <f t="shared" si="214"/>
        <v>37</v>
      </c>
      <c r="C1975" s="239">
        <f t="shared" si="215"/>
        <v>1.7</v>
      </c>
      <c r="E1975" s="149" t="s">
        <v>2843</v>
      </c>
      <c r="F1975" s="150">
        <v>1.48</v>
      </c>
      <c r="G1975" s="150">
        <v>0.11618000000000001</v>
      </c>
      <c r="H1975" s="150">
        <v>0.01</v>
      </c>
      <c r="I1975" s="151">
        <f t="shared" si="210"/>
        <v>0.6</v>
      </c>
      <c r="J1975">
        <f t="shared" si="211"/>
        <v>0.39999999999999997</v>
      </c>
      <c r="K1975">
        <f t="shared" si="212"/>
        <v>0.3</v>
      </c>
      <c r="L1975">
        <f t="shared" si="213"/>
        <v>0.44999999999999996</v>
      </c>
      <c r="M1975" s="150"/>
      <c r="U1975" s="239"/>
    </row>
    <row r="1976" spans="1:21">
      <c r="A1976" s="239" t="s">
        <v>3987</v>
      </c>
      <c r="B1976" s="239">
        <f t="shared" si="214"/>
        <v>37</v>
      </c>
      <c r="C1976" s="239">
        <f t="shared" si="215"/>
        <v>2</v>
      </c>
      <c r="E1976" s="149" t="s">
        <v>2844</v>
      </c>
      <c r="F1976" s="150">
        <v>1.73</v>
      </c>
      <c r="G1976" s="150">
        <v>0.11618000000000001</v>
      </c>
      <c r="H1976" s="150">
        <v>0.01</v>
      </c>
      <c r="I1976" s="151">
        <f t="shared" si="210"/>
        <v>0.6</v>
      </c>
      <c r="J1976">
        <f t="shared" si="211"/>
        <v>0.39999999999999997</v>
      </c>
      <c r="K1976">
        <f t="shared" si="212"/>
        <v>0.3</v>
      </c>
      <c r="L1976">
        <f t="shared" si="213"/>
        <v>0.44999999999999996</v>
      </c>
      <c r="M1976" s="150"/>
      <c r="U1976" s="239"/>
    </row>
    <row r="1977" spans="1:21">
      <c r="A1977" s="239" t="s">
        <v>3987</v>
      </c>
      <c r="B1977" s="239">
        <f t="shared" si="214"/>
        <v>37</v>
      </c>
      <c r="C1977" s="239">
        <f t="shared" si="215"/>
        <v>2.5</v>
      </c>
      <c r="E1977" s="149" t="s">
        <v>2845</v>
      </c>
      <c r="F1977" s="150">
        <v>2.13</v>
      </c>
      <c r="G1977" s="150">
        <v>0.11618000000000001</v>
      </c>
      <c r="H1977" s="150">
        <v>0.01</v>
      </c>
      <c r="I1977" s="151">
        <f t="shared" si="210"/>
        <v>0.6</v>
      </c>
      <c r="J1977">
        <f t="shared" si="211"/>
        <v>0.39999999999999997</v>
      </c>
      <c r="K1977">
        <f t="shared" si="212"/>
        <v>0.3</v>
      </c>
      <c r="L1977">
        <f t="shared" si="213"/>
        <v>0.44999999999999996</v>
      </c>
      <c r="M1977" s="150"/>
      <c r="U1977" s="239"/>
    </row>
    <row r="1978" spans="1:21">
      <c r="A1978" s="239" t="s">
        <v>3987</v>
      </c>
      <c r="B1978" s="239">
        <f t="shared" si="214"/>
        <v>37</v>
      </c>
      <c r="C1978" s="239">
        <f t="shared" si="215"/>
        <v>3</v>
      </c>
      <c r="E1978" s="149" t="s">
        <v>2846</v>
      </c>
      <c r="F1978" s="150">
        <v>2.52</v>
      </c>
      <c r="G1978" s="150">
        <v>0.11618000000000001</v>
      </c>
      <c r="H1978" s="150">
        <v>0.01</v>
      </c>
      <c r="I1978" s="151">
        <f t="shared" si="210"/>
        <v>0.6</v>
      </c>
      <c r="J1978">
        <f t="shared" si="211"/>
        <v>0.39999999999999997</v>
      </c>
      <c r="K1978">
        <f t="shared" si="212"/>
        <v>0.3</v>
      </c>
      <c r="L1978">
        <f t="shared" si="213"/>
        <v>0.44999999999999996</v>
      </c>
      <c r="M1978" s="150"/>
      <c r="U1978" s="239"/>
    </row>
    <row r="1979" spans="1:21">
      <c r="A1979" s="239" t="s">
        <v>3987</v>
      </c>
      <c r="B1979" s="239">
        <f t="shared" si="214"/>
        <v>37</v>
      </c>
      <c r="C1979" s="239">
        <f t="shared" si="215"/>
        <v>3.5</v>
      </c>
      <c r="E1979" s="149" t="s">
        <v>2847</v>
      </c>
      <c r="F1979" s="150">
        <v>2.89</v>
      </c>
      <c r="G1979" s="150">
        <v>0.11618000000000001</v>
      </c>
      <c r="H1979" s="150">
        <v>0.01</v>
      </c>
      <c r="I1979" s="151">
        <f t="shared" si="210"/>
        <v>0.6</v>
      </c>
      <c r="J1979">
        <f t="shared" si="211"/>
        <v>0.39999999999999997</v>
      </c>
      <c r="K1979">
        <f t="shared" si="212"/>
        <v>0.3</v>
      </c>
      <c r="L1979">
        <f t="shared" si="213"/>
        <v>0.44999999999999996</v>
      </c>
      <c r="M1979" s="150"/>
      <c r="U1979" s="239"/>
    </row>
    <row r="1980" spans="1:21">
      <c r="A1980" s="239" t="s">
        <v>3987</v>
      </c>
      <c r="B1980" s="239">
        <f t="shared" si="214"/>
        <v>37</v>
      </c>
      <c r="C1980" s="239">
        <f t="shared" si="215"/>
        <v>4</v>
      </c>
      <c r="E1980" s="149" t="s">
        <v>2848</v>
      </c>
      <c r="F1980" s="150">
        <v>3.26</v>
      </c>
      <c r="G1980" s="150">
        <v>0.11618000000000001</v>
      </c>
      <c r="H1980" s="150">
        <v>0.01</v>
      </c>
      <c r="I1980" s="151">
        <f t="shared" si="210"/>
        <v>0.6</v>
      </c>
      <c r="J1980">
        <f t="shared" si="211"/>
        <v>0.39999999999999997</v>
      </c>
      <c r="K1980">
        <f t="shared" si="212"/>
        <v>0.3</v>
      </c>
      <c r="L1980">
        <f t="shared" si="213"/>
        <v>0.44999999999999996</v>
      </c>
      <c r="M1980" s="150"/>
      <c r="U1980" s="239"/>
    </row>
    <row r="1981" spans="1:21">
      <c r="A1981" s="239" t="s">
        <v>3987</v>
      </c>
      <c r="B1981" s="239">
        <f t="shared" si="214"/>
        <v>37</v>
      </c>
      <c r="C1981" s="239">
        <f t="shared" si="215"/>
        <v>5</v>
      </c>
      <c r="E1981" s="149" t="s">
        <v>2849</v>
      </c>
      <c r="F1981" s="150">
        <v>3.95</v>
      </c>
      <c r="G1981" s="150">
        <v>0.11618000000000001</v>
      </c>
      <c r="H1981" s="150">
        <v>1.2E-2</v>
      </c>
      <c r="I1981" s="151">
        <f t="shared" si="210"/>
        <v>0.72</v>
      </c>
      <c r="J1981">
        <f t="shared" si="211"/>
        <v>0.48</v>
      </c>
      <c r="K1981">
        <f t="shared" si="212"/>
        <v>0.36</v>
      </c>
      <c r="L1981">
        <f t="shared" si="213"/>
        <v>0.54</v>
      </c>
      <c r="M1981" s="150"/>
      <c r="U1981" s="239"/>
    </row>
    <row r="1982" spans="1:21">
      <c r="A1982" s="239" t="s">
        <v>3987</v>
      </c>
      <c r="B1982" s="239">
        <f t="shared" si="214"/>
        <v>37</v>
      </c>
      <c r="C1982" s="239">
        <f t="shared" si="215"/>
        <v>6</v>
      </c>
      <c r="E1982" s="149" t="s">
        <v>2850</v>
      </c>
      <c r="F1982" s="150">
        <v>4.59</v>
      </c>
      <c r="G1982" s="150">
        <v>0.11618000000000001</v>
      </c>
      <c r="H1982" s="150">
        <v>1.2E-2</v>
      </c>
      <c r="I1982" s="151">
        <f t="shared" si="210"/>
        <v>0.72</v>
      </c>
      <c r="J1982">
        <f t="shared" si="211"/>
        <v>0.48</v>
      </c>
      <c r="K1982">
        <f t="shared" si="212"/>
        <v>0.36</v>
      </c>
      <c r="L1982">
        <f t="shared" si="213"/>
        <v>0.54</v>
      </c>
      <c r="M1982" s="150"/>
      <c r="U1982" s="239"/>
    </row>
    <row r="1983" spans="1:21">
      <c r="A1983" s="239" t="s">
        <v>3987</v>
      </c>
      <c r="B1983" s="239">
        <f t="shared" si="214"/>
        <v>37</v>
      </c>
      <c r="C1983" s="239">
        <f t="shared" si="215"/>
        <v>7</v>
      </c>
      <c r="E1983" s="149" t="s">
        <v>2851</v>
      </c>
      <c r="F1983" s="150">
        <v>5.18</v>
      </c>
      <c r="G1983" s="150">
        <v>0.11618000000000001</v>
      </c>
      <c r="H1983" s="150">
        <v>1.6E-2</v>
      </c>
      <c r="I1983" s="151">
        <f t="shared" si="210"/>
        <v>0.96</v>
      </c>
      <c r="J1983">
        <f t="shared" si="211"/>
        <v>0.6399999999999999</v>
      </c>
      <c r="K1983">
        <f t="shared" si="212"/>
        <v>0.48</v>
      </c>
      <c r="L1983">
        <f t="shared" si="213"/>
        <v>0.72</v>
      </c>
      <c r="M1983" s="150"/>
      <c r="U1983" s="239"/>
    </row>
    <row r="1984" spans="1:21">
      <c r="A1984" s="239" t="s">
        <v>3987</v>
      </c>
      <c r="B1984" s="239">
        <f t="shared" si="214"/>
        <v>37</v>
      </c>
      <c r="C1984" s="239">
        <f t="shared" si="215"/>
        <v>8</v>
      </c>
      <c r="E1984" s="149" t="s">
        <v>2852</v>
      </c>
      <c r="F1984" s="150">
        <v>5.72</v>
      </c>
      <c r="G1984" s="150">
        <v>0.11618000000000001</v>
      </c>
      <c r="H1984" s="150">
        <v>1.6E-2</v>
      </c>
      <c r="I1984" s="151">
        <f t="shared" si="210"/>
        <v>0.96</v>
      </c>
      <c r="J1984">
        <f t="shared" si="211"/>
        <v>0.6399999999999999</v>
      </c>
      <c r="K1984">
        <f t="shared" si="212"/>
        <v>0.48</v>
      </c>
      <c r="L1984">
        <f t="shared" si="213"/>
        <v>0.72</v>
      </c>
      <c r="M1984" s="150"/>
      <c r="U1984" s="239"/>
    </row>
    <row r="1985" spans="1:21">
      <c r="A1985" s="239" t="s">
        <v>3987</v>
      </c>
      <c r="B1985" s="239">
        <f t="shared" si="214"/>
        <v>38</v>
      </c>
      <c r="C1985" s="239">
        <f t="shared" si="215"/>
        <v>0.75</v>
      </c>
      <c r="E1985" s="149" t="s">
        <v>2853</v>
      </c>
      <c r="F1985" s="150">
        <v>0.69</v>
      </c>
      <c r="G1985" s="150">
        <v>0.11932</v>
      </c>
      <c r="H1985" s="150">
        <v>0.01</v>
      </c>
      <c r="I1985" s="151">
        <f t="shared" ref="I1985:I2048" si="216">H1985*60</f>
        <v>0.6</v>
      </c>
      <c r="J1985">
        <f t="shared" ref="J1985:J2048" si="217">40/60*I1985</f>
        <v>0.39999999999999997</v>
      </c>
      <c r="K1985">
        <f t="shared" ref="K1985:K2048" si="218">(30/60*I1985)</f>
        <v>0.3</v>
      </c>
      <c r="L1985">
        <f t="shared" ref="L1985:L2048" si="219">45/60*I1985</f>
        <v>0.44999999999999996</v>
      </c>
      <c r="M1985" s="150"/>
      <c r="U1985" s="239"/>
    </row>
    <row r="1986" spans="1:21">
      <c r="A1986" s="239" t="s">
        <v>3987</v>
      </c>
      <c r="B1986" s="239">
        <f t="shared" si="214"/>
        <v>38</v>
      </c>
      <c r="C1986" s="239">
        <f t="shared" si="215"/>
        <v>1</v>
      </c>
      <c r="E1986" s="149" t="s">
        <v>2854</v>
      </c>
      <c r="F1986" s="150">
        <v>0.91</v>
      </c>
      <c r="G1986" s="150">
        <v>0.11932</v>
      </c>
      <c r="H1986" s="150">
        <v>0.01</v>
      </c>
      <c r="I1986" s="151">
        <f t="shared" si="216"/>
        <v>0.6</v>
      </c>
      <c r="J1986">
        <f t="shared" si="217"/>
        <v>0.39999999999999997</v>
      </c>
      <c r="K1986">
        <f t="shared" si="218"/>
        <v>0.3</v>
      </c>
      <c r="L1986">
        <f t="shared" si="219"/>
        <v>0.44999999999999996</v>
      </c>
      <c r="M1986" s="150"/>
      <c r="U1986" s="239"/>
    </row>
    <row r="1987" spans="1:21">
      <c r="A1987" s="239" t="s">
        <v>3987</v>
      </c>
      <c r="B1987" s="239">
        <f t="shared" si="214"/>
        <v>38</v>
      </c>
      <c r="C1987" s="239">
        <f t="shared" si="215"/>
        <v>1.2</v>
      </c>
      <c r="E1987" s="149" t="s">
        <v>2855</v>
      </c>
      <c r="F1987" s="150">
        <v>1.0900000000000001</v>
      </c>
      <c r="G1987" s="150">
        <v>0.11932</v>
      </c>
      <c r="H1987" s="150">
        <v>0.01</v>
      </c>
      <c r="I1987" s="151">
        <f t="shared" si="216"/>
        <v>0.6</v>
      </c>
      <c r="J1987">
        <f t="shared" si="217"/>
        <v>0.39999999999999997</v>
      </c>
      <c r="K1987">
        <f t="shared" si="218"/>
        <v>0.3</v>
      </c>
      <c r="L1987">
        <f t="shared" si="219"/>
        <v>0.44999999999999996</v>
      </c>
      <c r="M1987" s="150"/>
      <c r="U1987" s="239"/>
    </row>
    <row r="1988" spans="1:21">
      <c r="A1988" s="239" t="s">
        <v>3987</v>
      </c>
      <c r="B1988" s="239">
        <f t="shared" si="214"/>
        <v>38</v>
      </c>
      <c r="C1988" s="239">
        <f t="shared" si="215"/>
        <v>1.25</v>
      </c>
      <c r="E1988" s="149" t="s">
        <v>2856</v>
      </c>
      <c r="F1988" s="150">
        <v>1.1399999999999999</v>
      </c>
      <c r="G1988" s="150">
        <v>0.11932</v>
      </c>
      <c r="H1988" s="150">
        <v>0.01</v>
      </c>
      <c r="I1988" s="151">
        <f t="shared" si="216"/>
        <v>0.6</v>
      </c>
      <c r="J1988">
        <f t="shared" si="217"/>
        <v>0.39999999999999997</v>
      </c>
      <c r="K1988">
        <f t="shared" si="218"/>
        <v>0.3</v>
      </c>
      <c r="L1988">
        <f t="shared" si="219"/>
        <v>0.44999999999999996</v>
      </c>
      <c r="M1988" s="150"/>
      <c r="U1988" s="239"/>
    </row>
    <row r="1989" spans="1:21">
      <c r="A1989" s="239" t="s">
        <v>3987</v>
      </c>
      <c r="B1989" s="239">
        <f t="shared" si="214"/>
        <v>38</v>
      </c>
      <c r="C1989" s="239">
        <f t="shared" si="215"/>
        <v>1.5</v>
      </c>
      <c r="E1989" s="149" t="s">
        <v>2857</v>
      </c>
      <c r="F1989" s="150">
        <v>1.35</v>
      </c>
      <c r="G1989" s="150">
        <v>0.11932</v>
      </c>
      <c r="H1989" s="150">
        <v>0.01</v>
      </c>
      <c r="I1989" s="151">
        <f t="shared" si="216"/>
        <v>0.6</v>
      </c>
      <c r="J1989">
        <f t="shared" si="217"/>
        <v>0.39999999999999997</v>
      </c>
      <c r="K1989">
        <f t="shared" si="218"/>
        <v>0.3</v>
      </c>
      <c r="L1989">
        <f t="shared" si="219"/>
        <v>0.44999999999999996</v>
      </c>
      <c r="M1989" s="150"/>
      <c r="U1989" s="239"/>
    </row>
    <row r="1990" spans="1:21">
      <c r="A1990" s="239" t="s">
        <v>3987</v>
      </c>
      <c r="B1990" s="239">
        <f t="shared" si="214"/>
        <v>38</v>
      </c>
      <c r="C1990" s="239">
        <f t="shared" si="215"/>
        <v>1.75</v>
      </c>
      <c r="E1990" s="149" t="s">
        <v>2858</v>
      </c>
      <c r="F1990" s="150">
        <v>1.56</v>
      </c>
      <c r="G1990" s="150">
        <v>0.11932</v>
      </c>
      <c r="H1990" s="150">
        <v>0.01</v>
      </c>
      <c r="I1990" s="151">
        <f t="shared" si="216"/>
        <v>0.6</v>
      </c>
      <c r="J1990">
        <f t="shared" si="217"/>
        <v>0.39999999999999997</v>
      </c>
      <c r="K1990">
        <f t="shared" si="218"/>
        <v>0.3</v>
      </c>
      <c r="L1990">
        <f t="shared" si="219"/>
        <v>0.44999999999999996</v>
      </c>
      <c r="M1990" s="150"/>
      <c r="U1990" s="239"/>
    </row>
    <row r="1991" spans="1:21">
      <c r="A1991" s="239" t="s">
        <v>3987</v>
      </c>
      <c r="B1991" s="239">
        <f t="shared" si="214"/>
        <v>38</v>
      </c>
      <c r="C1991" s="239">
        <f t="shared" si="215"/>
        <v>2</v>
      </c>
      <c r="E1991" s="149" t="s">
        <v>2860</v>
      </c>
      <c r="F1991" s="150">
        <v>1.78</v>
      </c>
      <c r="G1991" s="150">
        <v>0.11932</v>
      </c>
      <c r="H1991" s="150">
        <v>0.01</v>
      </c>
      <c r="I1991" s="151">
        <f t="shared" si="216"/>
        <v>0.6</v>
      </c>
      <c r="J1991">
        <f t="shared" si="217"/>
        <v>0.39999999999999997</v>
      </c>
      <c r="K1991">
        <f t="shared" si="218"/>
        <v>0.3</v>
      </c>
      <c r="L1991">
        <f t="shared" si="219"/>
        <v>0.44999999999999996</v>
      </c>
      <c r="M1991" s="150"/>
      <c r="U1991" s="239"/>
    </row>
    <row r="1992" spans="1:21">
      <c r="A1992" s="239" t="s">
        <v>3987</v>
      </c>
      <c r="B1992" s="239">
        <f t="shared" si="214"/>
        <v>38</v>
      </c>
      <c r="C1992" s="239">
        <f t="shared" si="215"/>
        <v>2.2000000000000002</v>
      </c>
      <c r="E1992" s="149" t="s">
        <v>2861</v>
      </c>
      <c r="F1992" s="150">
        <v>1.94</v>
      </c>
      <c r="G1992" s="150">
        <v>0.11932</v>
      </c>
      <c r="H1992" s="150">
        <v>0.01</v>
      </c>
      <c r="I1992" s="151">
        <f t="shared" si="216"/>
        <v>0.6</v>
      </c>
      <c r="J1992">
        <f t="shared" si="217"/>
        <v>0.39999999999999997</v>
      </c>
      <c r="K1992">
        <f t="shared" si="218"/>
        <v>0.3</v>
      </c>
      <c r="L1992">
        <f t="shared" si="219"/>
        <v>0.44999999999999996</v>
      </c>
      <c r="M1992" s="150"/>
      <c r="U1992" s="239"/>
    </row>
    <row r="1993" spans="1:21">
      <c r="A1993" s="239" t="s">
        <v>3987</v>
      </c>
      <c r="B1993" s="239">
        <f t="shared" si="214"/>
        <v>38</v>
      </c>
      <c r="C1993" s="239">
        <f t="shared" si="215"/>
        <v>2.5</v>
      </c>
      <c r="E1993" s="149" t="s">
        <v>2862</v>
      </c>
      <c r="F1993" s="150">
        <v>2.19</v>
      </c>
      <c r="G1993" s="150">
        <v>0.11932</v>
      </c>
      <c r="H1993" s="150">
        <v>0.01</v>
      </c>
      <c r="I1993" s="151">
        <f t="shared" si="216"/>
        <v>0.6</v>
      </c>
      <c r="J1993">
        <f t="shared" si="217"/>
        <v>0.39999999999999997</v>
      </c>
      <c r="K1993">
        <f t="shared" si="218"/>
        <v>0.3</v>
      </c>
      <c r="L1993">
        <f t="shared" si="219"/>
        <v>0.44999999999999996</v>
      </c>
      <c r="M1993" s="150"/>
      <c r="U1993" s="239"/>
    </row>
    <row r="1994" spans="1:21">
      <c r="A1994" s="239" t="s">
        <v>3987</v>
      </c>
      <c r="B1994" s="239">
        <f t="shared" si="214"/>
        <v>38</v>
      </c>
      <c r="C1994" s="239">
        <f t="shared" si="215"/>
        <v>2.6</v>
      </c>
      <c r="E1994" s="149" t="s">
        <v>2863</v>
      </c>
      <c r="F1994" s="150">
        <v>2.27</v>
      </c>
      <c r="G1994" s="150">
        <v>0.11932</v>
      </c>
      <c r="H1994" s="150">
        <v>0.01</v>
      </c>
      <c r="I1994" s="151">
        <f t="shared" si="216"/>
        <v>0.6</v>
      </c>
      <c r="J1994">
        <f t="shared" si="217"/>
        <v>0.39999999999999997</v>
      </c>
      <c r="K1994">
        <f t="shared" si="218"/>
        <v>0.3</v>
      </c>
      <c r="L1994">
        <f t="shared" si="219"/>
        <v>0.44999999999999996</v>
      </c>
      <c r="M1994" s="150"/>
      <c r="U1994" s="239"/>
    </row>
    <row r="1995" spans="1:21">
      <c r="A1995" s="239" t="s">
        <v>3987</v>
      </c>
      <c r="B1995" s="239">
        <f t="shared" si="214"/>
        <v>38</v>
      </c>
      <c r="C1995" s="239">
        <f t="shared" si="215"/>
        <v>2.75</v>
      </c>
      <c r="E1995" s="149" t="s">
        <v>2864</v>
      </c>
      <c r="F1995" s="150">
        <v>2.39</v>
      </c>
      <c r="G1995" s="150">
        <v>0.11932</v>
      </c>
      <c r="H1995" s="150">
        <v>0.01</v>
      </c>
      <c r="I1995" s="151">
        <f t="shared" si="216"/>
        <v>0.6</v>
      </c>
      <c r="J1995">
        <f t="shared" si="217"/>
        <v>0.39999999999999997</v>
      </c>
      <c r="K1995">
        <f t="shared" si="218"/>
        <v>0.3</v>
      </c>
      <c r="L1995">
        <f t="shared" si="219"/>
        <v>0.44999999999999996</v>
      </c>
      <c r="M1995" s="150"/>
      <c r="U1995" s="239"/>
    </row>
    <row r="1996" spans="1:21">
      <c r="A1996" s="239" t="s">
        <v>3987</v>
      </c>
      <c r="B1996" s="239">
        <f t="shared" si="214"/>
        <v>38</v>
      </c>
      <c r="C1996" s="239">
        <f t="shared" si="215"/>
        <v>2.9</v>
      </c>
      <c r="E1996" s="149" t="s">
        <v>2865</v>
      </c>
      <c r="F1996" s="150">
        <v>2.5099999999999998</v>
      </c>
      <c r="G1996" s="150">
        <v>0.11932</v>
      </c>
      <c r="H1996" s="150">
        <v>0.01</v>
      </c>
      <c r="I1996" s="151">
        <f t="shared" si="216"/>
        <v>0.6</v>
      </c>
      <c r="J1996">
        <f t="shared" si="217"/>
        <v>0.39999999999999997</v>
      </c>
      <c r="K1996">
        <f t="shared" si="218"/>
        <v>0.3</v>
      </c>
      <c r="L1996">
        <f t="shared" si="219"/>
        <v>0.44999999999999996</v>
      </c>
      <c r="M1996" s="150"/>
      <c r="U1996" s="239"/>
    </row>
    <row r="1997" spans="1:21">
      <c r="A1997" s="239" t="s">
        <v>3987</v>
      </c>
      <c r="B1997" s="239">
        <f t="shared" si="214"/>
        <v>38</v>
      </c>
      <c r="C1997" s="239">
        <f t="shared" si="215"/>
        <v>3</v>
      </c>
      <c r="E1997" s="149" t="s">
        <v>2866</v>
      </c>
      <c r="F1997" s="150">
        <v>2.59</v>
      </c>
      <c r="G1997" s="150">
        <v>0.11932</v>
      </c>
      <c r="H1997" s="150">
        <v>0.01</v>
      </c>
      <c r="I1997" s="151">
        <f t="shared" si="216"/>
        <v>0.6</v>
      </c>
      <c r="J1997">
        <f t="shared" si="217"/>
        <v>0.39999999999999997</v>
      </c>
      <c r="K1997">
        <f t="shared" si="218"/>
        <v>0.3</v>
      </c>
      <c r="L1997">
        <f t="shared" si="219"/>
        <v>0.44999999999999996</v>
      </c>
      <c r="M1997" s="150"/>
      <c r="U1997" s="239"/>
    </row>
    <row r="1998" spans="1:21">
      <c r="A1998" s="239" t="s">
        <v>3987</v>
      </c>
      <c r="B1998" s="239">
        <f t="shared" si="214"/>
        <v>38</v>
      </c>
      <c r="C1998" s="239">
        <f t="shared" si="215"/>
        <v>3.2</v>
      </c>
      <c r="E1998" s="149" t="s">
        <v>2867</v>
      </c>
      <c r="F1998" s="150">
        <v>2.75</v>
      </c>
      <c r="G1998" s="150">
        <v>0.11932</v>
      </c>
      <c r="H1998" s="150">
        <v>0.01</v>
      </c>
      <c r="I1998" s="151">
        <f t="shared" si="216"/>
        <v>0.6</v>
      </c>
      <c r="J1998">
        <f t="shared" si="217"/>
        <v>0.39999999999999997</v>
      </c>
      <c r="K1998">
        <f t="shared" si="218"/>
        <v>0.3</v>
      </c>
      <c r="L1998">
        <f t="shared" si="219"/>
        <v>0.44999999999999996</v>
      </c>
      <c r="M1998" s="150"/>
      <c r="U1998" s="239"/>
    </row>
    <row r="1999" spans="1:21">
      <c r="A1999" s="239" t="s">
        <v>3987</v>
      </c>
      <c r="B1999" s="239">
        <f t="shared" si="214"/>
        <v>38</v>
      </c>
      <c r="C1999" s="239">
        <f t="shared" si="215"/>
        <v>3.5</v>
      </c>
      <c r="E1999" s="149" t="s">
        <v>2868</v>
      </c>
      <c r="F1999" s="150">
        <v>2.98</v>
      </c>
      <c r="G1999" s="150">
        <v>0.11932</v>
      </c>
      <c r="H1999" s="150">
        <v>0.01</v>
      </c>
      <c r="I1999" s="151">
        <f t="shared" si="216"/>
        <v>0.6</v>
      </c>
      <c r="J1999">
        <f t="shared" si="217"/>
        <v>0.39999999999999997</v>
      </c>
      <c r="K1999">
        <f t="shared" si="218"/>
        <v>0.3</v>
      </c>
      <c r="L1999">
        <f t="shared" si="219"/>
        <v>0.44999999999999996</v>
      </c>
      <c r="M1999" s="150"/>
      <c r="U1999" s="239"/>
    </row>
    <row r="2000" spans="1:21">
      <c r="A2000" s="239" t="s">
        <v>3987</v>
      </c>
      <c r="B2000" s="239">
        <f t="shared" si="214"/>
        <v>38</v>
      </c>
      <c r="C2000" s="239">
        <f t="shared" si="215"/>
        <v>3.6</v>
      </c>
      <c r="E2000" s="149" t="s">
        <v>2869</v>
      </c>
      <c r="F2000" s="150">
        <v>3.05</v>
      </c>
      <c r="G2000" s="150">
        <v>0.11932</v>
      </c>
      <c r="H2000" s="150">
        <v>0.01</v>
      </c>
      <c r="I2000" s="151">
        <f t="shared" si="216"/>
        <v>0.6</v>
      </c>
      <c r="J2000">
        <f t="shared" si="217"/>
        <v>0.39999999999999997</v>
      </c>
      <c r="K2000">
        <f t="shared" si="218"/>
        <v>0.3</v>
      </c>
      <c r="L2000">
        <f t="shared" si="219"/>
        <v>0.44999999999999996</v>
      </c>
      <c r="M2000" s="150"/>
      <c r="U2000" s="239"/>
    </row>
    <row r="2001" spans="1:21">
      <c r="A2001" s="239" t="s">
        <v>3987</v>
      </c>
      <c r="B2001" s="239">
        <f t="shared" si="214"/>
        <v>38</v>
      </c>
      <c r="C2001" s="239">
        <f t="shared" si="215"/>
        <v>3.75</v>
      </c>
      <c r="E2001" s="149" t="s">
        <v>2870</v>
      </c>
      <c r="F2001" s="150">
        <v>3.17</v>
      </c>
      <c r="G2001" s="150">
        <v>0.11932</v>
      </c>
      <c r="H2001" s="150">
        <v>0.01</v>
      </c>
      <c r="I2001" s="151">
        <f t="shared" si="216"/>
        <v>0.6</v>
      </c>
      <c r="J2001">
        <f t="shared" si="217"/>
        <v>0.39999999999999997</v>
      </c>
      <c r="K2001">
        <f t="shared" si="218"/>
        <v>0.3</v>
      </c>
      <c r="L2001">
        <f t="shared" si="219"/>
        <v>0.44999999999999996</v>
      </c>
      <c r="M2001" s="150"/>
      <c r="U2001" s="239"/>
    </row>
    <row r="2002" spans="1:21">
      <c r="A2002" s="239" t="s">
        <v>3987</v>
      </c>
      <c r="B2002" s="239">
        <f t="shared" si="214"/>
        <v>38</v>
      </c>
      <c r="C2002" s="239">
        <f t="shared" si="215"/>
        <v>4</v>
      </c>
      <c r="E2002" s="149" t="s">
        <v>2871</v>
      </c>
      <c r="F2002" s="150">
        <v>3.35</v>
      </c>
      <c r="G2002" s="150">
        <v>0.11932</v>
      </c>
      <c r="H2002" s="150">
        <v>0.01</v>
      </c>
      <c r="I2002" s="151">
        <f t="shared" si="216"/>
        <v>0.6</v>
      </c>
      <c r="J2002">
        <f t="shared" si="217"/>
        <v>0.39999999999999997</v>
      </c>
      <c r="K2002">
        <f t="shared" si="218"/>
        <v>0.3</v>
      </c>
      <c r="L2002">
        <f t="shared" si="219"/>
        <v>0.44999999999999996</v>
      </c>
      <c r="M2002" s="150"/>
      <c r="U2002" s="239"/>
    </row>
    <row r="2003" spans="1:21">
      <c r="A2003" s="239" t="s">
        <v>3987</v>
      </c>
      <c r="B2003" s="239">
        <f t="shared" si="214"/>
        <v>38</v>
      </c>
      <c r="C2003" s="239">
        <f t="shared" si="215"/>
        <v>4.25</v>
      </c>
      <c r="E2003" s="149" t="s">
        <v>2872</v>
      </c>
      <c r="F2003" s="150">
        <v>3.54</v>
      </c>
      <c r="G2003" s="150">
        <v>0.11932</v>
      </c>
      <c r="H2003" s="150">
        <v>0.01</v>
      </c>
      <c r="I2003" s="151">
        <f t="shared" si="216"/>
        <v>0.6</v>
      </c>
      <c r="J2003">
        <f t="shared" si="217"/>
        <v>0.39999999999999997</v>
      </c>
      <c r="K2003">
        <f t="shared" si="218"/>
        <v>0.3</v>
      </c>
      <c r="L2003">
        <f t="shared" si="219"/>
        <v>0.44999999999999996</v>
      </c>
      <c r="M2003" s="150"/>
      <c r="U2003" s="239"/>
    </row>
    <row r="2004" spans="1:21">
      <c r="A2004" s="239" t="s">
        <v>3987</v>
      </c>
      <c r="B2004" s="239">
        <f t="shared" si="214"/>
        <v>38</v>
      </c>
      <c r="C2004" s="239">
        <f t="shared" si="215"/>
        <v>4.5</v>
      </c>
      <c r="E2004" s="149" t="s">
        <v>2873</v>
      </c>
      <c r="F2004" s="150">
        <v>3.72</v>
      </c>
      <c r="G2004" s="150">
        <v>0.11932</v>
      </c>
      <c r="H2004" s="150">
        <v>1.2E-2</v>
      </c>
      <c r="I2004" s="151">
        <f t="shared" si="216"/>
        <v>0.72</v>
      </c>
      <c r="J2004">
        <f t="shared" si="217"/>
        <v>0.48</v>
      </c>
      <c r="K2004">
        <f t="shared" si="218"/>
        <v>0.36</v>
      </c>
      <c r="L2004">
        <f t="shared" si="219"/>
        <v>0.54</v>
      </c>
      <c r="M2004" s="150"/>
      <c r="U2004" s="239"/>
    </row>
    <row r="2005" spans="1:21">
      <c r="A2005" s="239" t="s">
        <v>3987</v>
      </c>
      <c r="B2005" s="239">
        <f t="shared" si="214"/>
        <v>38</v>
      </c>
      <c r="C2005" s="239">
        <f t="shared" si="215"/>
        <v>5</v>
      </c>
      <c r="E2005" s="149" t="s">
        <v>2874</v>
      </c>
      <c r="F2005" s="150">
        <v>4.07</v>
      </c>
      <c r="G2005" s="150">
        <v>0.11932</v>
      </c>
      <c r="H2005" s="150">
        <v>1.2E-2</v>
      </c>
      <c r="I2005" s="151">
        <f t="shared" si="216"/>
        <v>0.72</v>
      </c>
      <c r="J2005">
        <f t="shared" si="217"/>
        <v>0.48</v>
      </c>
      <c r="K2005">
        <f t="shared" si="218"/>
        <v>0.36</v>
      </c>
      <c r="L2005">
        <f t="shared" si="219"/>
        <v>0.54</v>
      </c>
      <c r="M2005" s="150"/>
      <c r="U2005" s="239"/>
    </row>
    <row r="2006" spans="1:21">
      <c r="A2006" s="239" t="s">
        <v>3987</v>
      </c>
      <c r="B2006" s="239">
        <f t="shared" si="214"/>
        <v>38</v>
      </c>
      <c r="C2006" s="239">
        <f t="shared" si="215"/>
        <v>5.5</v>
      </c>
      <c r="E2006" s="149" t="s">
        <v>2875</v>
      </c>
      <c r="F2006" s="150">
        <v>4.41</v>
      </c>
      <c r="G2006" s="150">
        <v>0.11932</v>
      </c>
      <c r="H2006" s="150">
        <v>1.2E-2</v>
      </c>
      <c r="I2006" s="151">
        <f t="shared" si="216"/>
        <v>0.72</v>
      </c>
      <c r="J2006">
        <f t="shared" si="217"/>
        <v>0.48</v>
      </c>
      <c r="K2006">
        <f t="shared" si="218"/>
        <v>0.36</v>
      </c>
      <c r="L2006">
        <f t="shared" si="219"/>
        <v>0.54</v>
      </c>
      <c r="M2006" s="150"/>
      <c r="U2006" s="239"/>
    </row>
    <row r="2007" spans="1:21">
      <c r="A2007" s="239" t="s">
        <v>3987</v>
      </c>
      <c r="B2007" s="239">
        <f t="shared" si="214"/>
        <v>38</v>
      </c>
      <c r="C2007" s="239">
        <f t="shared" si="215"/>
        <v>5.6</v>
      </c>
      <c r="E2007" s="149" t="s">
        <v>2876</v>
      </c>
      <c r="F2007" s="150">
        <v>4.47</v>
      </c>
      <c r="G2007" s="150">
        <v>0.11932</v>
      </c>
      <c r="H2007" s="150">
        <v>1.2E-2</v>
      </c>
      <c r="I2007" s="151">
        <f t="shared" si="216"/>
        <v>0.72</v>
      </c>
      <c r="J2007">
        <f t="shared" si="217"/>
        <v>0.48</v>
      </c>
      <c r="K2007">
        <f t="shared" si="218"/>
        <v>0.36</v>
      </c>
      <c r="L2007">
        <f t="shared" si="219"/>
        <v>0.54</v>
      </c>
      <c r="M2007" s="150"/>
      <c r="U2007" s="239"/>
    </row>
    <row r="2008" spans="1:21">
      <c r="A2008" s="239" t="s">
        <v>3987</v>
      </c>
      <c r="B2008" s="239">
        <f t="shared" si="214"/>
        <v>38</v>
      </c>
      <c r="C2008" s="239">
        <f t="shared" si="215"/>
        <v>6</v>
      </c>
      <c r="E2008" s="149" t="s">
        <v>2877</v>
      </c>
      <c r="F2008" s="150">
        <v>4.74</v>
      </c>
      <c r="G2008" s="150">
        <v>0.11932</v>
      </c>
      <c r="H2008" s="150">
        <v>1.2E-2</v>
      </c>
      <c r="I2008" s="151">
        <f t="shared" si="216"/>
        <v>0.72</v>
      </c>
      <c r="J2008">
        <f t="shared" si="217"/>
        <v>0.48</v>
      </c>
      <c r="K2008">
        <f t="shared" si="218"/>
        <v>0.36</v>
      </c>
      <c r="L2008">
        <f t="shared" si="219"/>
        <v>0.54</v>
      </c>
      <c r="M2008" s="150"/>
      <c r="U2008" s="239"/>
    </row>
    <row r="2009" spans="1:21">
      <c r="A2009" s="239" t="s">
        <v>3987</v>
      </c>
      <c r="B2009" s="239">
        <f t="shared" si="214"/>
        <v>38</v>
      </c>
      <c r="C2009" s="239">
        <f t="shared" si="215"/>
        <v>6.3</v>
      </c>
      <c r="E2009" s="149" t="s">
        <v>2878</v>
      </c>
      <c r="F2009" s="150">
        <v>4.93</v>
      </c>
      <c r="G2009" s="150">
        <v>0.11932</v>
      </c>
      <c r="H2009" s="150">
        <v>1.2E-2</v>
      </c>
      <c r="I2009" s="151">
        <f t="shared" si="216"/>
        <v>0.72</v>
      </c>
      <c r="J2009">
        <f t="shared" si="217"/>
        <v>0.48</v>
      </c>
      <c r="K2009">
        <f t="shared" si="218"/>
        <v>0.36</v>
      </c>
      <c r="L2009">
        <f t="shared" si="219"/>
        <v>0.54</v>
      </c>
      <c r="M2009" s="150"/>
      <c r="U2009" s="239"/>
    </row>
    <row r="2010" spans="1:21">
      <c r="A2010" s="239" t="s">
        <v>3987</v>
      </c>
      <c r="B2010" s="239">
        <f t="shared" si="214"/>
        <v>38</v>
      </c>
      <c r="C2010" s="239">
        <f t="shared" si="215"/>
        <v>6.5</v>
      </c>
      <c r="E2010" s="149" t="s">
        <v>2879</v>
      </c>
      <c r="F2010" s="150">
        <v>5.05</v>
      </c>
      <c r="G2010" s="150">
        <v>0.11932</v>
      </c>
      <c r="H2010" s="150">
        <v>1.6E-2</v>
      </c>
      <c r="I2010" s="151">
        <f t="shared" si="216"/>
        <v>0.96</v>
      </c>
      <c r="J2010">
        <f t="shared" si="217"/>
        <v>0.6399999999999999</v>
      </c>
      <c r="K2010">
        <f t="shared" si="218"/>
        <v>0.48</v>
      </c>
      <c r="L2010">
        <f t="shared" si="219"/>
        <v>0.72</v>
      </c>
      <c r="M2010" s="150"/>
      <c r="U2010" s="239"/>
    </row>
    <row r="2011" spans="1:21">
      <c r="A2011" s="239" t="s">
        <v>3987</v>
      </c>
      <c r="B2011" s="239">
        <f t="shared" si="214"/>
        <v>38</v>
      </c>
      <c r="C2011" s="239">
        <f t="shared" si="215"/>
        <v>7</v>
      </c>
      <c r="E2011" s="149" t="s">
        <v>2880</v>
      </c>
      <c r="F2011" s="150">
        <v>5.35</v>
      </c>
      <c r="G2011" s="150">
        <v>0.11932</v>
      </c>
      <c r="H2011" s="150">
        <v>1.6E-2</v>
      </c>
      <c r="I2011" s="151">
        <f t="shared" si="216"/>
        <v>0.96</v>
      </c>
      <c r="J2011">
        <f t="shared" si="217"/>
        <v>0.6399999999999999</v>
      </c>
      <c r="K2011">
        <f t="shared" si="218"/>
        <v>0.48</v>
      </c>
      <c r="L2011">
        <f t="shared" si="219"/>
        <v>0.72</v>
      </c>
      <c r="M2011" s="150"/>
      <c r="U2011" s="239"/>
    </row>
    <row r="2012" spans="1:21">
      <c r="A2012" s="239" t="s">
        <v>3987</v>
      </c>
      <c r="B2012" s="239">
        <f t="shared" si="214"/>
        <v>38</v>
      </c>
      <c r="C2012" s="239">
        <f t="shared" si="215"/>
        <v>7.5</v>
      </c>
      <c r="E2012" s="149" t="s">
        <v>2881</v>
      </c>
      <c r="F2012" s="150">
        <v>5.64</v>
      </c>
      <c r="G2012" s="150">
        <v>0.11932</v>
      </c>
      <c r="H2012" s="150">
        <v>1.6E-2</v>
      </c>
      <c r="I2012" s="151">
        <f t="shared" si="216"/>
        <v>0.96</v>
      </c>
      <c r="J2012">
        <f t="shared" si="217"/>
        <v>0.6399999999999999</v>
      </c>
      <c r="K2012">
        <f t="shared" si="218"/>
        <v>0.48</v>
      </c>
      <c r="L2012">
        <f t="shared" si="219"/>
        <v>0.72</v>
      </c>
      <c r="M2012" s="150"/>
      <c r="U2012" s="239"/>
    </row>
    <row r="2013" spans="1:21">
      <c r="A2013" s="239" t="s">
        <v>3987</v>
      </c>
      <c r="B2013" s="239">
        <f t="shared" si="214"/>
        <v>38</v>
      </c>
      <c r="C2013" s="239">
        <f t="shared" si="215"/>
        <v>8</v>
      </c>
      <c r="E2013" s="149" t="s">
        <v>2882</v>
      </c>
      <c r="F2013" s="150">
        <v>5.92</v>
      </c>
      <c r="G2013" s="150">
        <v>0.11932</v>
      </c>
      <c r="H2013" s="150">
        <v>1.6E-2</v>
      </c>
      <c r="I2013" s="151">
        <f t="shared" si="216"/>
        <v>0.96</v>
      </c>
      <c r="J2013">
        <f t="shared" si="217"/>
        <v>0.6399999999999999</v>
      </c>
      <c r="K2013">
        <f t="shared" si="218"/>
        <v>0.48</v>
      </c>
      <c r="L2013">
        <f t="shared" si="219"/>
        <v>0.72</v>
      </c>
      <c r="M2013" s="150"/>
      <c r="U2013" s="239"/>
    </row>
    <row r="2014" spans="1:21">
      <c r="A2014" s="239" t="s">
        <v>3987</v>
      </c>
      <c r="B2014" s="239">
        <f t="shared" si="214"/>
        <v>38</v>
      </c>
      <c r="C2014" s="239">
        <f t="shared" si="215"/>
        <v>8.5</v>
      </c>
      <c r="E2014" s="149" t="s">
        <v>2883</v>
      </c>
      <c r="F2014" s="150">
        <v>6.13</v>
      </c>
      <c r="G2014" s="150">
        <v>0.11932</v>
      </c>
      <c r="H2014" s="150">
        <v>1.6E-2</v>
      </c>
      <c r="I2014" s="151">
        <f t="shared" si="216"/>
        <v>0.96</v>
      </c>
      <c r="J2014">
        <f t="shared" si="217"/>
        <v>0.6399999999999999</v>
      </c>
      <c r="K2014">
        <f t="shared" si="218"/>
        <v>0.48</v>
      </c>
      <c r="L2014">
        <f t="shared" si="219"/>
        <v>0.72</v>
      </c>
      <c r="M2014" s="150"/>
      <c r="U2014" s="239"/>
    </row>
    <row r="2015" spans="1:21">
      <c r="A2015" s="239" t="s">
        <v>3987</v>
      </c>
      <c r="B2015" s="239">
        <f t="shared" si="214"/>
        <v>38</v>
      </c>
      <c r="C2015" s="239">
        <f t="shared" si="215"/>
        <v>9</v>
      </c>
      <c r="E2015" s="149" t="s">
        <v>2884</v>
      </c>
      <c r="F2015" s="150">
        <v>6.44</v>
      </c>
      <c r="G2015" s="150">
        <v>0.11932</v>
      </c>
      <c r="H2015" s="150">
        <v>0.02</v>
      </c>
      <c r="I2015" s="151">
        <f t="shared" si="216"/>
        <v>1.2</v>
      </c>
      <c r="J2015">
        <f t="shared" si="217"/>
        <v>0.79999999999999993</v>
      </c>
      <c r="K2015">
        <f t="shared" si="218"/>
        <v>0.6</v>
      </c>
      <c r="L2015">
        <f t="shared" si="219"/>
        <v>0.89999999999999991</v>
      </c>
      <c r="M2015" s="150"/>
      <c r="U2015" s="239"/>
    </row>
    <row r="2016" spans="1:21">
      <c r="A2016" s="239" t="s">
        <v>3987</v>
      </c>
      <c r="B2016" s="239">
        <f t="shared" si="214"/>
        <v>38</v>
      </c>
      <c r="C2016" s="239">
        <f t="shared" si="215"/>
        <v>9.5</v>
      </c>
      <c r="E2016" s="149" t="s">
        <v>2885</v>
      </c>
      <c r="F2016" s="150">
        <v>6.68</v>
      </c>
      <c r="G2016" s="150">
        <v>0.11932</v>
      </c>
      <c r="H2016" s="150">
        <v>0.02</v>
      </c>
      <c r="I2016" s="151">
        <f t="shared" si="216"/>
        <v>1.2</v>
      </c>
      <c r="J2016">
        <f t="shared" si="217"/>
        <v>0.79999999999999993</v>
      </c>
      <c r="K2016">
        <f t="shared" si="218"/>
        <v>0.6</v>
      </c>
      <c r="L2016">
        <f t="shared" si="219"/>
        <v>0.89999999999999991</v>
      </c>
      <c r="M2016" s="150"/>
      <c r="U2016" s="239"/>
    </row>
    <row r="2017" spans="1:21">
      <c r="A2017" s="239" t="s">
        <v>3987</v>
      </c>
      <c r="B2017" s="239">
        <f t="shared" si="214"/>
        <v>38</v>
      </c>
      <c r="C2017" s="239">
        <f t="shared" si="215"/>
        <v>10</v>
      </c>
      <c r="E2017" s="149" t="s">
        <v>2859</v>
      </c>
      <c r="F2017" s="150">
        <v>6.91</v>
      </c>
      <c r="G2017" s="150">
        <v>0.11932</v>
      </c>
      <c r="H2017" s="150">
        <v>0.02</v>
      </c>
      <c r="I2017" s="151">
        <f t="shared" si="216"/>
        <v>1.2</v>
      </c>
      <c r="J2017">
        <f t="shared" si="217"/>
        <v>0.79999999999999993</v>
      </c>
      <c r="K2017">
        <f t="shared" si="218"/>
        <v>0.6</v>
      </c>
      <c r="L2017">
        <f t="shared" si="219"/>
        <v>0.89999999999999991</v>
      </c>
      <c r="M2017" s="150"/>
      <c r="U2017" s="239"/>
    </row>
    <row r="2018" spans="1:21">
      <c r="A2018" s="239" t="s">
        <v>3987</v>
      </c>
      <c r="B2018" s="239">
        <f t="shared" si="214"/>
        <v>39</v>
      </c>
      <c r="C2018" s="239">
        <f t="shared" si="215"/>
        <v>1.5</v>
      </c>
      <c r="E2018" s="149" t="s">
        <v>2886</v>
      </c>
      <c r="F2018" s="150">
        <v>1.39</v>
      </c>
      <c r="G2018" s="150">
        <v>0.12246</v>
      </c>
      <c r="H2018" s="150">
        <v>0.01</v>
      </c>
      <c r="I2018" s="151">
        <f t="shared" si="216"/>
        <v>0.6</v>
      </c>
      <c r="J2018">
        <f t="shared" si="217"/>
        <v>0.39999999999999997</v>
      </c>
      <c r="K2018">
        <f t="shared" si="218"/>
        <v>0.3</v>
      </c>
      <c r="L2018">
        <f t="shared" si="219"/>
        <v>0.44999999999999996</v>
      </c>
      <c r="M2018" s="150"/>
      <c r="U2018" s="239"/>
    </row>
    <row r="2019" spans="1:21">
      <c r="A2019" s="239" t="s">
        <v>3987</v>
      </c>
      <c r="B2019" s="239">
        <f t="shared" si="214"/>
        <v>39</v>
      </c>
      <c r="C2019" s="239">
        <f t="shared" si="215"/>
        <v>2</v>
      </c>
      <c r="E2019" s="149" t="s">
        <v>2887</v>
      </c>
      <c r="F2019" s="150">
        <v>1.83</v>
      </c>
      <c r="G2019" s="150">
        <v>0.12246</v>
      </c>
      <c r="H2019" s="150">
        <v>0.01</v>
      </c>
      <c r="I2019" s="151">
        <f t="shared" si="216"/>
        <v>0.6</v>
      </c>
      <c r="J2019">
        <f t="shared" si="217"/>
        <v>0.39999999999999997</v>
      </c>
      <c r="K2019">
        <f t="shared" si="218"/>
        <v>0.3</v>
      </c>
      <c r="L2019">
        <f t="shared" si="219"/>
        <v>0.44999999999999996</v>
      </c>
      <c r="M2019" s="150"/>
      <c r="U2019" s="239"/>
    </row>
    <row r="2020" spans="1:21">
      <c r="A2020" s="239" t="s">
        <v>3987</v>
      </c>
      <c r="B2020" s="239">
        <f t="shared" si="214"/>
        <v>39</v>
      </c>
      <c r="C2020" s="239">
        <f t="shared" si="215"/>
        <v>2.5</v>
      </c>
      <c r="E2020" s="149" t="s">
        <v>2888</v>
      </c>
      <c r="F2020" s="150">
        <v>2.25</v>
      </c>
      <c r="G2020" s="150">
        <v>0.12246</v>
      </c>
      <c r="H2020" s="150">
        <v>0.01</v>
      </c>
      <c r="I2020" s="151">
        <f t="shared" si="216"/>
        <v>0.6</v>
      </c>
      <c r="J2020">
        <f t="shared" si="217"/>
        <v>0.39999999999999997</v>
      </c>
      <c r="K2020">
        <f t="shared" si="218"/>
        <v>0.3</v>
      </c>
      <c r="L2020">
        <f t="shared" si="219"/>
        <v>0.44999999999999996</v>
      </c>
      <c r="M2020" s="150"/>
      <c r="U2020" s="239"/>
    </row>
    <row r="2021" spans="1:21">
      <c r="A2021" s="239" t="s">
        <v>3987</v>
      </c>
      <c r="B2021" s="239">
        <f t="shared" si="214"/>
        <v>39</v>
      </c>
      <c r="C2021" s="239">
        <f t="shared" si="215"/>
        <v>3</v>
      </c>
      <c r="E2021" s="149" t="s">
        <v>2889</v>
      </c>
      <c r="F2021" s="150">
        <v>2.66</v>
      </c>
      <c r="G2021" s="150">
        <v>0.12246</v>
      </c>
      <c r="H2021" s="150">
        <v>0.01</v>
      </c>
      <c r="I2021" s="151">
        <f t="shared" si="216"/>
        <v>0.6</v>
      </c>
      <c r="J2021">
        <f t="shared" si="217"/>
        <v>0.39999999999999997</v>
      </c>
      <c r="K2021">
        <f t="shared" si="218"/>
        <v>0.3</v>
      </c>
      <c r="L2021">
        <f t="shared" si="219"/>
        <v>0.44999999999999996</v>
      </c>
      <c r="M2021" s="150"/>
      <c r="U2021" s="239"/>
    </row>
    <row r="2022" spans="1:21">
      <c r="A2022" s="239" t="s">
        <v>3987</v>
      </c>
      <c r="B2022" s="239">
        <f t="shared" ref="B2022:B2085" si="220">SPLITME($E2022,0,"*","tube Ø")</f>
        <v>39</v>
      </c>
      <c r="C2022" s="239">
        <f t="shared" ref="C2022:C2085" si="221">SPLITME($E2022,1,"*","tube Ø")</f>
        <v>3.25</v>
      </c>
      <c r="E2022" s="149" t="s">
        <v>2890</v>
      </c>
      <c r="F2022" s="150">
        <v>2.87</v>
      </c>
      <c r="G2022" s="150">
        <v>0.12246</v>
      </c>
      <c r="H2022" s="150">
        <v>0.01</v>
      </c>
      <c r="I2022" s="151">
        <f t="shared" si="216"/>
        <v>0.6</v>
      </c>
      <c r="J2022">
        <f t="shared" si="217"/>
        <v>0.39999999999999997</v>
      </c>
      <c r="K2022">
        <f t="shared" si="218"/>
        <v>0.3</v>
      </c>
      <c r="L2022">
        <f t="shared" si="219"/>
        <v>0.44999999999999996</v>
      </c>
      <c r="M2022" s="150"/>
      <c r="U2022" s="239"/>
    </row>
    <row r="2023" spans="1:21">
      <c r="A2023" s="239" t="s">
        <v>3987</v>
      </c>
      <c r="B2023" s="239">
        <f t="shared" si="220"/>
        <v>39</v>
      </c>
      <c r="C2023" s="239">
        <f t="shared" si="221"/>
        <v>4</v>
      </c>
      <c r="E2023" s="149" t="s">
        <v>2891</v>
      </c>
      <c r="F2023" s="150">
        <v>3.45</v>
      </c>
      <c r="G2023" s="150">
        <v>0.12246</v>
      </c>
      <c r="H2023" s="150">
        <v>0.01</v>
      </c>
      <c r="I2023" s="151">
        <f t="shared" si="216"/>
        <v>0.6</v>
      </c>
      <c r="J2023">
        <f t="shared" si="217"/>
        <v>0.39999999999999997</v>
      </c>
      <c r="K2023">
        <f t="shared" si="218"/>
        <v>0.3</v>
      </c>
      <c r="L2023">
        <f t="shared" si="219"/>
        <v>0.44999999999999996</v>
      </c>
      <c r="M2023" s="150"/>
      <c r="U2023" s="239"/>
    </row>
    <row r="2024" spans="1:21">
      <c r="A2024" s="239" t="s">
        <v>3987</v>
      </c>
      <c r="B2024" s="239">
        <f t="shared" si="220"/>
        <v>39</v>
      </c>
      <c r="C2024" s="239">
        <f t="shared" si="221"/>
        <v>4.5</v>
      </c>
      <c r="E2024" s="149" t="s">
        <v>2892</v>
      </c>
      <c r="F2024" s="150">
        <v>3.83</v>
      </c>
      <c r="G2024" s="150">
        <v>0.12246</v>
      </c>
      <c r="H2024" s="150">
        <v>1.2E-2</v>
      </c>
      <c r="I2024" s="151">
        <f t="shared" si="216"/>
        <v>0.72</v>
      </c>
      <c r="J2024">
        <f t="shared" si="217"/>
        <v>0.48</v>
      </c>
      <c r="K2024">
        <f t="shared" si="218"/>
        <v>0.36</v>
      </c>
      <c r="L2024">
        <f t="shared" si="219"/>
        <v>0.54</v>
      </c>
      <c r="M2024" s="150"/>
      <c r="U2024" s="239"/>
    </row>
    <row r="2025" spans="1:21">
      <c r="A2025" s="239" t="s">
        <v>3987</v>
      </c>
      <c r="B2025" s="239">
        <f t="shared" si="220"/>
        <v>39</v>
      </c>
      <c r="C2025" s="239">
        <f t="shared" si="221"/>
        <v>5</v>
      </c>
      <c r="E2025" s="149" t="s">
        <v>2893</v>
      </c>
      <c r="F2025" s="150">
        <v>4.1900000000000004</v>
      </c>
      <c r="G2025" s="150">
        <v>0.12246</v>
      </c>
      <c r="H2025" s="150">
        <v>1.2E-2</v>
      </c>
      <c r="I2025" s="151">
        <f t="shared" si="216"/>
        <v>0.72</v>
      </c>
      <c r="J2025">
        <f t="shared" si="217"/>
        <v>0.48</v>
      </c>
      <c r="K2025">
        <f t="shared" si="218"/>
        <v>0.36</v>
      </c>
      <c r="L2025">
        <f t="shared" si="219"/>
        <v>0.54</v>
      </c>
      <c r="M2025" s="150"/>
      <c r="U2025" s="239"/>
    </row>
    <row r="2026" spans="1:21">
      <c r="A2026" s="239" t="s">
        <v>3987</v>
      </c>
      <c r="B2026" s="239">
        <f t="shared" si="220"/>
        <v>39</v>
      </c>
      <c r="C2026" s="239">
        <f t="shared" si="221"/>
        <v>5.5</v>
      </c>
      <c r="E2026" s="149" t="s">
        <v>2894</v>
      </c>
      <c r="F2026" s="150">
        <v>4.54</v>
      </c>
      <c r="G2026" s="150">
        <v>0.12246</v>
      </c>
      <c r="H2026" s="150">
        <v>1.2E-2</v>
      </c>
      <c r="I2026" s="151">
        <f t="shared" si="216"/>
        <v>0.72</v>
      </c>
      <c r="J2026">
        <f t="shared" si="217"/>
        <v>0.48</v>
      </c>
      <c r="K2026">
        <f t="shared" si="218"/>
        <v>0.36</v>
      </c>
      <c r="L2026">
        <f t="shared" si="219"/>
        <v>0.54</v>
      </c>
      <c r="M2026" s="150"/>
      <c r="U2026" s="239"/>
    </row>
    <row r="2027" spans="1:21">
      <c r="A2027" s="239" t="s">
        <v>3987</v>
      </c>
      <c r="B2027" s="239">
        <f t="shared" si="220"/>
        <v>40</v>
      </c>
      <c r="C2027" s="239">
        <f t="shared" si="221"/>
        <v>0.5</v>
      </c>
      <c r="E2027" s="149" t="s">
        <v>2901</v>
      </c>
      <c r="F2027" s="150">
        <v>0.49</v>
      </c>
      <c r="G2027" s="150">
        <v>0.12559999999999999</v>
      </c>
      <c r="H2027" s="150">
        <v>0.01</v>
      </c>
      <c r="I2027" s="151">
        <f t="shared" si="216"/>
        <v>0.6</v>
      </c>
      <c r="J2027">
        <f t="shared" si="217"/>
        <v>0.39999999999999997</v>
      </c>
      <c r="K2027">
        <f t="shared" si="218"/>
        <v>0.3</v>
      </c>
      <c r="L2027">
        <f t="shared" si="219"/>
        <v>0.44999999999999996</v>
      </c>
      <c r="M2027" s="150"/>
      <c r="U2027" s="239"/>
    </row>
    <row r="2028" spans="1:21">
      <c r="A2028" s="239" t="s">
        <v>3987</v>
      </c>
      <c r="B2028" s="239">
        <f t="shared" si="220"/>
        <v>40</v>
      </c>
      <c r="C2028" s="239">
        <f t="shared" si="221"/>
        <v>0.75</v>
      </c>
      <c r="E2028" s="149" t="s">
        <v>2902</v>
      </c>
      <c r="F2028" s="150">
        <v>0.73</v>
      </c>
      <c r="G2028" s="150">
        <v>0.12559999999999999</v>
      </c>
      <c r="H2028" s="150">
        <v>0.01</v>
      </c>
      <c r="I2028" s="151">
        <f t="shared" si="216"/>
        <v>0.6</v>
      </c>
      <c r="J2028">
        <f t="shared" si="217"/>
        <v>0.39999999999999997</v>
      </c>
      <c r="K2028">
        <f t="shared" si="218"/>
        <v>0.3</v>
      </c>
      <c r="L2028">
        <f t="shared" si="219"/>
        <v>0.44999999999999996</v>
      </c>
      <c r="M2028" s="150"/>
      <c r="U2028" s="239"/>
    </row>
    <row r="2029" spans="1:21">
      <c r="A2029" s="239" t="s">
        <v>3987</v>
      </c>
      <c r="B2029" s="239">
        <f t="shared" si="220"/>
        <v>40</v>
      </c>
      <c r="C2029" s="239">
        <f t="shared" si="221"/>
        <v>1</v>
      </c>
      <c r="E2029" s="149" t="s">
        <v>2903</v>
      </c>
      <c r="F2029" s="150">
        <v>0.96</v>
      </c>
      <c r="G2029" s="150">
        <v>0.12559999999999999</v>
      </c>
      <c r="H2029" s="150">
        <v>0.01</v>
      </c>
      <c r="I2029" s="151">
        <f t="shared" si="216"/>
        <v>0.6</v>
      </c>
      <c r="J2029">
        <f t="shared" si="217"/>
        <v>0.39999999999999997</v>
      </c>
      <c r="K2029">
        <f t="shared" si="218"/>
        <v>0.3</v>
      </c>
      <c r="L2029">
        <f t="shared" si="219"/>
        <v>0.44999999999999996</v>
      </c>
      <c r="M2029" s="150"/>
      <c r="U2029" s="239"/>
    </row>
    <row r="2030" spans="1:21">
      <c r="A2030" s="239" t="s">
        <v>3987</v>
      </c>
      <c r="B2030" s="239">
        <f t="shared" si="220"/>
        <v>40</v>
      </c>
      <c r="C2030" s="239">
        <f t="shared" si="221"/>
        <v>1.2</v>
      </c>
      <c r="E2030" s="149" t="s">
        <v>2904</v>
      </c>
      <c r="F2030" s="150">
        <v>1.1499999999999999</v>
      </c>
      <c r="G2030" s="150">
        <v>0.12559999999999999</v>
      </c>
      <c r="H2030" s="150">
        <v>0.01</v>
      </c>
      <c r="I2030" s="151">
        <f t="shared" si="216"/>
        <v>0.6</v>
      </c>
      <c r="J2030">
        <f t="shared" si="217"/>
        <v>0.39999999999999997</v>
      </c>
      <c r="K2030">
        <f t="shared" si="218"/>
        <v>0.3</v>
      </c>
      <c r="L2030">
        <f t="shared" si="219"/>
        <v>0.44999999999999996</v>
      </c>
      <c r="M2030" s="150"/>
      <c r="U2030" s="239"/>
    </row>
    <row r="2031" spans="1:21">
      <c r="A2031" s="239" t="s">
        <v>3987</v>
      </c>
      <c r="B2031" s="239">
        <f t="shared" si="220"/>
        <v>40</v>
      </c>
      <c r="C2031" s="239">
        <f t="shared" si="221"/>
        <v>1.25</v>
      </c>
      <c r="E2031" s="149" t="s">
        <v>2905</v>
      </c>
      <c r="F2031" s="150">
        <v>1.2</v>
      </c>
      <c r="G2031" s="150">
        <v>0.12559999999999999</v>
      </c>
      <c r="H2031" s="150">
        <v>0.01</v>
      </c>
      <c r="I2031" s="151">
        <f t="shared" si="216"/>
        <v>0.6</v>
      </c>
      <c r="J2031">
        <f t="shared" si="217"/>
        <v>0.39999999999999997</v>
      </c>
      <c r="K2031">
        <f t="shared" si="218"/>
        <v>0.3</v>
      </c>
      <c r="L2031">
        <f t="shared" si="219"/>
        <v>0.44999999999999996</v>
      </c>
      <c r="M2031" s="150"/>
      <c r="U2031" s="239"/>
    </row>
    <row r="2032" spans="1:21">
      <c r="A2032" s="239" t="s">
        <v>3987</v>
      </c>
      <c r="B2032" s="239">
        <f t="shared" si="220"/>
        <v>40</v>
      </c>
      <c r="C2032" s="239">
        <f t="shared" si="221"/>
        <v>1.5</v>
      </c>
      <c r="E2032" s="149" t="s">
        <v>2906</v>
      </c>
      <c r="F2032" s="150">
        <v>1.42</v>
      </c>
      <c r="G2032" s="150">
        <v>0.12559999999999999</v>
      </c>
      <c r="H2032" s="150">
        <v>0.01</v>
      </c>
      <c r="I2032" s="151">
        <f t="shared" si="216"/>
        <v>0.6</v>
      </c>
      <c r="J2032">
        <f t="shared" si="217"/>
        <v>0.39999999999999997</v>
      </c>
      <c r="K2032">
        <f t="shared" si="218"/>
        <v>0.3</v>
      </c>
      <c r="L2032">
        <f t="shared" si="219"/>
        <v>0.44999999999999996</v>
      </c>
      <c r="M2032" s="150"/>
      <c r="U2032" s="239"/>
    </row>
    <row r="2033" spans="1:21">
      <c r="A2033" s="239" t="s">
        <v>3987</v>
      </c>
      <c r="B2033" s="239">
        <f t="shared" si="220"/>
        <v>40</v>
      </c>
      <c r="C2033" s="239">
        <f t="shared" si="221"/>
        <v>1.75</v>
      </c>
      <c r="E2033" s="149" t="s">
        <v>2907</v>
      </c>
      <c r="F2033" s="150">
        <v>1.66</v>
      </c>
      <c r="G2033" s="150">
        <v>0.12559999999999999</v>
      </c>
      <c r="H2033" s="150">
        <v>0.01</v>
      </c>
      <c r="I2033" s="151">
        <f t="shared" si="216"/>
        <v>0.6</v>
      </c>
      <c r="J2033">
        <f t="shared" si="217"/>
        <v>0.39999999999999997</v>
      </c>
      <c r="K2033">
        <f t="shared" si="218"/>
        <v>0.3</v>
      </c>
      <c r="L2033">
        <f t="shared" si="219"/>
        <v>0.44999999999999996</v>
      </c>
      <c r="M2033" s="150"/>
      <c r="U2033" s="239"/>
    </row>
    <row r="2034" spans="1:21">
      <c r="A2034" s="239" t="s">
        <v>3987</v>
      </c>
      <c r="B2034" s="239">
        <f t="shared" si="220"/>
        <v>40</v>
      </c>
      <c r="C2034" s="239">
        <f t="shared" si="221"/>
        <v>2</v>
      </c>
      <c r="E2034" s="149" t="s">
        <v>2911</v>
      </c>
      <c r="F2034" s="150">
        <v>1.87</v>
      </c>
      <c r="G2034" s="150">
        <v>0.12559999999999999</v>
      </c>
      <c r="H2034" s="150">
        <v>0.01</v>
      </c>
      <c r="I2034" s="151">
        <f t="shared" si="216"/>
        <v>0.6</v>
      </c>
      <c r="J2034">
        <f t="shared" si="217"/>
        <v>0.39999999999999997</v>
      </c>
      <c r="K2034">
        <f t="shared" si="218"/>
        <v>0.3</v>
      </c>
      <c r="L2034">
        <f t="shared" si="219"/>
        <v>0.44999999999999996</v>
      </c>
      <c r="M2034" s="150"/>
      <c r="U2034" s="239"/>
    </row>
    <row r="2035" spans="1:21">
      <c r="A2035" s="239" t="s">
        <v>3987</v>
      </c>
      <c r="B2035" s="239">
        <f t="shared" si="220"/>
        <v>40</v>
      </c>
      <c r="C2035" s="239">
        <f t="shared" si="221"/>
        <v>2.2000000000000002</v>
      </c>
      <c r="E2035" s="149" t="s">
        <v>2912</v>
      </c>
      <c r="F2035" s="150">
        <v>2.0499999999999998</v>
      </c>
      <c r="G2035" s="150">
        <v>0.12559999999999999</v>
      </c>
      <c r="H2035" s="150">
        <v>0.01</v>
      </c>
      <c r="I2035" s="151">
        <f t="shared" si="216"/>
        <v>0.6</v>
      </c>
      <c r="J2035">
        <f t="shared" si="217"/>
        <v>0.39999999999999997</v>
      </c>
      <c r="K2035">
        <f t="shared" si="218"/>
        <v>0.3</v>
      </c>
      <c r="L2035">
        <f t="shared" si="219"/>
        <v>0.44999999999999996</v>
      </c>
      <c r="M2035" s="150"/>
      <c r="U2035" s="239"/>
    </row>
    <row r="2036" spans="1:21">
      <c r="A2036" s="239" t="s">
        <v>3987</v>
      </c>
      <c r="B2036" s="239">
        <f t="shared" si="220"/>
        <v>40</v>
      </c>
      <c r="C2036" s="239">
        <f t="shared" si="221"/>
        <v>2.5</v>
      </c>
      <c r="E2036" s="149" t="s">
        <v>2913</v>
      </c>
      <c r="F2036" s="150">
        <v>2.31</v>
      </c>
      <c r="G2036" s="150">
        <v>0.12559999999999999</v>
      </c>
      <c r="H2036" s="150">
        <v>0.01</v>
      </c>
      <c r="I2036" s="151">
        <f t="shared" si="216"/>
        <v>0.6</v>
      </c>
      <c r="J2036">
        <f t="shared" si="217"/>
        <v>0.39999999999999997</v>
      </c>
      <c r="K2036">
        <f t="shared" si="218"/>
        <v>0.3</v>
      </c>
      <c r="L2036">
        <f t="shared" si="219"/>
        <v>0.44999999999999996</v>
      </c>
      <c r="M2036" s="150"/>
      <c r="U2036" s="239"/>
    </row>
    <row r="2037" spans="1:21">
      <c r="A2037" s="239" t="s">
        <v>3987</v>
      </c>
      <c r="B2037" s="239">
        <f t="shared" si="220"/>
        <v>40</v>
      </c>
      <c r="C2037" s="239">
        <f t="shared" si="221"/>
        <v>2.8</v>
      </c>
      <c r="E2037" s="149" t="s">
        <v>2914</v>
      </c>
      <c r="F2037" s="150">
        <v>2.5299999999999998</v>
      </c>
      <c r="G2037" s="150">
        <v>0.12559999999999999</v>
      </c>
      <c r="H2037" s="150">
        <v>0.01</v>
      </c>
      <c r="I2037" s="151">
        <f t="shared" si="216"/>
        <v>0.6</v>
      </c>
      <c r="J2037">
        <f t="shared" si="217"/>
        <v>0.39999999999999997</v>
      </c>
      <c r="K2037">
        <f t="shared" si="218"/>
        <v>0.3</v>
      </c>
      <c r="L2037">
        <f t="shared" si="219"/>
        <v>0.44999999999999996</v>
      </c>
      <c r="M2037" s="150"/>
      <c r="U2037" s="239"/>
    </row>
    <row r="2038" spans="1:21">
      <c r="A2038" s="239" t="s">
        <v>3987</v>
      </c>
      <c r="B2038" s="239">
        <f t="shared" si="220"/>
        <v>40</v>
      </c>
      <c r="C2038" s="239">
        <f t="shared" si="221"/>
        <v>3</v>
      </c>
      <c r="E2038" s="149" t="s">
        <v>2915</v>
      </c>
      <c r="F2038" s="150">
        <v>2.74</v>
      </c>
      <c r="G2038" s="150">
        <v>0.12559999999999999</v>
      </c>
      <c r="H2038" s="150">
        <v>0.01</v>
      </c>
      <c r="I2038" s="151">
        <f t="shared" si="216"/>
        <v>0.6</v>
      </c>
      <c r="J2038">
        <f t="shared" si="217"/>
        <v>0.39999999999999997</v>
      </c>
      <c r="K2038">
        <f t="shared" si="218"/>
        <v>0.3</v>
      </c>
      <c r="L2038">
        <f t="shared" si="219"/>
        <v>0.44999999999999996</v>
      </c>
      <c r="M2038" s="150"/>
      <c r="U2038" s="239"/>
    </row>
    <row r="2039" spans="1:21">
      <c r="A2039" s="239" t="s">
        <v>3987</v>
      </c>
      <c r="B2039" s="239">
        <f t="shared" si="220"/>
        <v>40</v>
      </c>
      <c r="C2039" s="239">
        <f t="shared" si="221"/>
        <v>3.25</v>
      </c>
      <c r="E2039" s="149" t="s">
        <v>2916</v>
      </c>
      <c r="F2039" s="150">
        <v>2.95</v>
      </c>
      <c r="G2039" s="150">
        <v>0.12559999999999999</v>
      </c>
      <c r="H2039" s="150">
        <v>0.01</v>
      </c>
      <c r="I2039" s="151">
        <f t="shared" si="216"/>
        <v>0.6</v>
      </c>
      <c r="J2039">
        <f t="shared" si="217"/>
        <v>0.39999999999999997</v>
      </c>
      <c r="K2039">
        <f t="shared" si="218"/>
        <v>0.3</v>
      </c>
      <c r="L2039">
        <f t="shared" si="219"/>
        <v>0.44999999999999996</v>
      </c>
      <c r="M2039" s="150"/>
      <c r="U2039" s="239"/>
    </row>
    <row r="2040" spans="1:21">
      <c r="A2040" s="239" t="s">
        <v>3987</v>
      </c>
      <c r="B2040" s="239">
        <f t="shared" si="220"/>
        <v>40</v>
      </c>
      <c r="C2040" s="239">
        <f t="shared" si="221"/>
        <v>3.5</v>
      </c>
      <c r="E2040" s="149" t="s">
        <v>2917</v>
      </c>
      <c r="F2040" s="150">
        <v>3.15</v>
      </c>
      <c r="G2040" s="150">
        <v>0.12559999999999999</v>
      </c>
      <c r="H2040" s="150">
        <v>0.01</v>
      </c>
      <c r="I2040" s="151">
        <f t="shared" si="216"/>
        <v>0.6</v>
      </c>
      <c r="J2040">
        <f t="shared" si="217"/>
        <v>0.39999999999999997</v>
      </c>
      <c r="K2040">
        <f t="shared" si="218"/>
        <v>0.3</v>
      </c>
      <c r="L2040">
        <f t="shared" si="219"/>
        <v>0.44999999999999996</v>
      </c>
      <c r="M2040" s="150"/>
      <c r="U2040" s="239"/>
    </row>
    <row r="2041" spans="1:21">
      <c r="A2041" s="239" t="s">
        <v>3987</v>
      </c>
      <c r="B2041" s="239">
        <f t="shared" si="220"/>
        <v>40</v>
      </c>
      <c r="C2041" s="239">
        <f t="shared" si="221"/>
        <v>4</v>
      </c>
      <c r="E2041" s="149" t="s">
        <v>2918</v>
      </c>
      <c r="F2041" s="150">
        <v>4</v>
      </c>
      <c r="G2041" s="150">
        <v>0.12559999999999999</v>
      </c>
      <c r="H2041" s="150">
        <v>1.2E-2</v>
      </c>
      <c r="I2041" s="151">
        <f t="shared" si="216"/>
        <v>0.72</v>
      </c>
      <c r="J2041">
        <f t="shared" si="217"/>
        <v>0.48</v>
      </c>
      <c r="K2041">
        <f t="shared" si="218"/>
        <v>0.36</v>
      </c>
      <c r="L2041">
        <f t="shared" si="219"/>
        <v>0.54</v>
      </c>
      <c r="M2041" s="150"/>
      <c r="U2041" s="239"/>
    </row>
    <row r="2042" spans="1:21">
      <c r="A2042" s="239" t="s">
        <v>3987</v>
      </c>
      <c r="B2042" s="239">
        <f t="shared" si="220"/>
        <v>40</v>
      </c>
      <c r="C2042" s="239">
        <f t="shared" si="221"/>
        <v>4.5</v>
      </c>
      <c r="E2042" s="149" t="s">
        <v>2919</v>
      </c>
      <c r="F2042" s="150">
        <v>3.94</v>
      </c>
      <c r="G2042" s="150">
        <v>0.12559999999999999</v>
      </c>
      <c r="H2042" s="150">
        <v>1.2E-2</v>
      </c>
      <c r="I2042" s="151">
        <f t="shared" si="216"/>
        <v>0.72</v>
      </c>
      <c r="J2042">
        <f t="shared" si="217"/>
        <v>0.48</v>
      </c>
      <c r="K2042">
        <f t="shared" si="218"/>
        <v>0.36</v>
      </c>
      <c r="L2042">
        <f t="shared" si="219"/>
        <v>0.54</v>
      </c>
      <c r="M2042" s="150"/>
      <c r="U2042" s="239"/>
    </row>
    <row r="2043" spans="1:21">
      <c r="A2043" s="239" t="s">
        <v>3987</v>
      </c>
      <c r="B2043" s="239">
        <f t="shared" si="220"/>
        <v>40</v>
      </c>
      <c r="C2043" s="239">
        <f t="shared" si="221"/>
        <v>4.75</v>
      </c>
      <c r="E2043" s="149" t="s">
        <v>2920</v>
      </c>
      <c r="F2043" s="150">
        <v>4.13</v>
      </c>
      <c r="G2043" s="150">
        <v>0.12559999999999999</v>
      </c>
      <c r="H2043" s="150">
        <v>1.2E-2</v>
      </c>
      <c r="I2043" s="151">
        <f t="shared" si="216"/>
        <v>0.72</v>
      </c>
      <c r="J2043">
        <f t="shared" si="217"/>
        <v>0.48</v>
      </c>
      <c r="K2043">
        <f t="shared" si="218"/>
        <v>0.36</v>
      </c>
      <c r="L2043">
        <f t="shared" si="219"/>
        <v>0.54</v>
      </c>
      <c r="M2043" s="150"/>
      <c r="U2043" s="239"/>
    </row>
    <row r="2044" spans="1:21">
      <c r="A2044" s="239" t="s">
        <v>3987</v>
      </c>
      <c r="B2044" s="239">
        <f t="shared" si="220"/>
        <v>40</v>
      </c>
      <c r="C2044" s="239">
        <f t="shared" si="221"/>
        <v>5</v>
      </c>
      <c r="E2044" s="149" t="s">
        <v>2921</v>
      </c>
      <c r="F2044" s="150">
        <v>4.32</v>
      </c>
      <c r="G2044" s="150">
        <v>0.12559999999999999</v>
      </c>
      <c r="H2044" s="150">
        <v>1.2E-2</v>
      </c>
      <c r="I2044" s="151">
        <f t="shared" si="216"/>
        <v>0.72</v>
      </c>
      <c r="J2044">
        <f t="shared" si="217"/>
        <v>0.48</v>
      </c>
      <c r="K2044">
        <f t="shared" si="218"/>
        <v>0.36</v>
      </c>
      <c r="L2044">
        <f t="shared" si="219"/>
        <v>0.54</v>
      </c>
      <c r="M2044" s="150"/>
      <c r="U2044" s="239"/>
    </row>
    <row r="2045" spans="1:21">
      <c r="A2045" s="239" t="s">
        <v>3987</v>
      </c>
      <c r="B2045" s="239">
        <f t="shared" si="220"/>
        <v>40</v>
      </c>
      <c r="C2045" s="239">
        <f t="shared" si="221"/>
        <v>5.5</v>
      </c>
      <c r="E2045" s="149" t="s">
        <v>2922</v>
      </c>
      <c r="F2045" s="150">
        <v>4.6100000000000003</v>
      </c>
      <c r="G2045" s="150">
        <v>0.12559999999999999</v>
      </c>
      <c r="H2045" s="150">
        <v>1.2E-2</v>
      </c>
      <c r="I2045" s="151">
        <f t="shared" si="216"/>
        <v>0.72</v>
      </c>
      <c r="J2045">
        <f t="shared" si="217"/>
        <v>0.48</v>
      </c>
      <c r="K2045">
        <f t="shared" si="218"/>
        <v>0.36</v>
      </c>
      <c r="L2045">
        <f t="shared" si="219"/>
        <v>0.54</v>
      </c>
      <c r="M2045" s="150"/>
      <c r="U2045" s="239"/>
    </row>
    <row r="2046" spans="1:21">
      <c r="A2046" s="239" t="s">
        <v>3987</v>
      </c>
      <c r="B2046" s="239">
        <f t="shared" si="220"/>
        <v>40</v>
      </c>
      <c r="C2046" s="239">
        <f t="shared" si="221"/>
        <v>6</v>
      </c>
      <c r="E2046" s="149" t="s">
        <v>2923</v>
      </c>
      <c r="F2046" s="150">
        <v>5.4</v>
      </c>
      <c r="G2046" s="150">
        <v>0.12559999999999999</v>
      </c>
      <c r="H2046" s="150">
        <v>1.6E-2</v>
      </c>
      <c r="I2046" s="151">
        <f t="shared" si="216"/>
        <v>0.96</v>
      </c>
      <c r="J2046">
        <f t="shared" si="217"/>
        <v>0.6399999999999999</v>
      </c>
      <c r="K2046">
        <f t="shared" si="218"/>
        <v>0.48</v>
      </c>
      <c r="L2046">
        <f t="shared" si="219"/>
        <v>0.72</v>
      </c>
      <c r="M2046" s="150"/>
      <c r="U2046" s="239"/>
    </row>
    <row r="2047" spans="1:21">
      <c r="A2047" s="239" t="s">
        <v>3987</v>
      </c>
      <c r="B2047" s="239">
        <f t="shared" si="220"/>
        <v>40</v>
      </c>
      <c r="C2047" s="239">
        <f t="shared" si="221"/>
        <v>6.5</v>
      </c>
      <c r="E2047" s="149" t="s">
        <v>2924</v>
      </c>
      <c r="F2047" s="150">
        <v>5.37</v>
      </c>
      <c r="G2047" s="150">
        <v>0.12559999999999999</v>
      </c>
      <c r="H2047" s="150">
        <v>1.6E-2</v>
      </c>
      <c r="I2047" s="151">
        <f t="shared" si="216"/>
        <v>0.96</v>
      </c>
      <c r="J2047">
        <f t="shared" si="217"/>
        <v>0.6399999999999999</v>
      </c>
      <c r="K2047">
        <f t="shared" si="218"/>
        <v>0.48</v>
      </c>
      <c r="L2047">
        <f t="shared" si="219"/>
        <v>0.72</v>
      </c>
      <c r="M2047" s="150"/>
      <c r="U2047" s="239"/>
    </row>
    <row r="2048" spans="1:21">
      <c r="A2048" s="239" t="s">
        <v>3987</v>
      </c>
      <c r="B2048" s="239">
        <f t="shared" si="220"/>
        <v>40</v>
      </c>
      <c r="C2048" s="239">
        <f t="shared" si="221"/>
        <v>7</v>
      </c>
      <c r="E2048" s="149" t="s">
        <v>2925</v>
      </c>
      <c r="F2048" s="150">
        <v>5.7</v>
      </c>
      <c r="G2048" s="150">
        <v>0.12559999999999999</v>
      </c>
      <c r="H2048" s="150">
        <v>1.6E-2</v>
      </c>
      <c r="I2048" s="151">
        <f t="shared" si="216"/>
        <v>0.96</v>
      </c>
      <c r="J2048">
        <f t="shared" si="217"/>
        <v>0.6399999999999999</v>
      </c>
      <c r="K2048">
        <f t="shared" si="218"/>
        <v>0.48</v>
      </c>
      <c r="L2048">
        <f t="shared" si="219"/>
        <v>0.72</v>
      </c>
      <c r="M2048" s="150"/>
      <c r="U2048" s="239"/>
    </row>
    <row r="2049" spans="1:21">
      <c r="A2049" s="239" t="s">
        <v>3987</v>
      </c>
      <c r="B2049" s="239">
        <f t="shared" si="220"/>
        <v>40</v>
      </c>
      <c r="C2049" s="239">
        <f t="shared" si="221"/>
        <v>7.5</v>
      </c>
      <c r="E2049" s="149" t="s">
        <v>2926</v>
      </c>
      <c r="F2049" s="150">
        <v>6.4</v>
      </c>
      <c r="G2049" s="150">
        <v>0.12559999999999999</v>
      </c>
      <c r="H2049" s="150">
        <v>1.6E-2</v>
      </c>
      <c r="I2049" s="151">
        <f t="shared" ref="I2049:I2112" si="222">H2049*60</f>
        <v>0.96</v>
      </c>
      <c r="J2049">
        <f t="shared" ref="J2049:J2112" si="223">40/60*I2049</f>
        <v>0.6399999999999999</v>
      </c>
      <c r="K2049">
        <f t="shared" ref="K2049:K2112" si="224">(30/60*I2049)</f>
        <v>0.48</v>
      </c>
      <c r="L2049">
        <f t="shared" ref="L2049:L2112" si="225">45/60*I2049</f>
        <v>0.72</v>
      </c>
      <c r="M2049" s="150"/>
      <c r="U2049" s="239"/>
    </row>
    <row r="2050" spans="1:21">
      <c r="A2050" s="239" t="s">
        <v>3987</v>
      </c>
      <c r="B2050" s="239">
        <f t="shared" si="220"/>
        <v>40</v>
      </c>
      <c r="C2050" s="239">
        <f t="shared" si="221"/>
        <v>8</v>
      </c>
      <c r="E2050" s="149" t="s">
        <v>2927</v>
      </c>
      <c r="F2050" s="150">
        <v>6.31</v>
      </c>
      <c r="G2050" s="150">
        <v>0.12559999999999999</v>
      </c>
      <c r="H2050" s="150">
        <v>1.6E-2</v>
      </c>
      <c r="I2050" s="151">
        <f t="shared" si="222"/>
        <v>0.96</v>
      </c>
      <c r="J2050">
        <f t="shared" si="223"/>
        <v>0.6399999999999999</v>
      </c>
      <c r="K2050">
        <f t="shared" si="224"/>
        <v>0.48</v>
      </c>
      <c r="L2050">
        <f t="shared" si="225"/>
        <v>0.72</v>
      </c>
      <c r="M2050" s="150"/>
      <c r="U2050" s="239"/>
    </row>
    <row r="2051" spans="1:21">
      <c r="A2051" s="239" t="s">
        <v>3987</v>
      </c>
      <c r="B2051" s="239">
        <f t="shared" si="220"/>
        <v>40</v>
      </c>
      <c r="C2051" s="239">
        <f t="shared" si="221"/>
        <v>9</v>
      </c>
      <c r="E2051" s="149" t="s">
        <v>2928</v>
      </c>
      <c r="F2051" s="150">
        <v>6.88</v>
      </c>
      <c r="G2051" s="150">
        <v>0.12559999999999999</v>
      </c>
      <c r="H2051" s="150">
        <v>0.02</v>
      </c>
      <c r="I2051" s="151">
        <f t="shared" si="222"/>
        <v>1.2</v>
      </c>
      <c r="J2051">
        <f t="shared" si="223"/>
        <v>0.79999999999999993</v>
      </c>
      <c r="K2051">
        <f t="shared" si="224"/>
        <v>0.6</v>
      </c>
      <c r="L2051">
        <f t="shared" si="225"/>
        <v>0.89999999999999991</v>
      </c>
      <c r="M2051" s="150"/>
      <c r="U2051" s="239"/>
    </row>
    <row r="2052" spans="1:21">
      <c r="A2052" s="239" t="s">
        <v>3987</v>
      </c>
      <c r="B2052" s="239">
        <f t="shared" si="220"/>
        <v>40</v>
      </c>
      <c r="C2052" s="239">
        <f t="shared" si="221"/>
        <v>10</v>
      </c>
      <c r="E2052" s="149" t="s">
        <v>2908</v>
      </c>
      <c r="F2052" s="150">
        <v>7.7</v>
      </c>
      <c r="G2052" s="150">
        <v>0.12559999999999999</v>
      </c>
      <c r="H2052" s="150">
        <v>0.02</v>
      </c>
      <c r="I2052" s="151">
        <f t="shared" si="222"/>
        <v>1.2</v>
      </c>
      <c r="J2052">
        <f t="shared" si="223"/>
        <v>0.79999999999999993</v>
      </c>
      <c r="K2052">
        <f t="shared" si="224"/>
        <v>0.6</v>
      </c>
      <c r="L2052">
        <f t="shared" si="225"/>
        <v>0.89999999999999991</v>
      </c>
      <c r="M2052" s="150"/>
      <c r="U2052" s="239"/>
    </row>
    <row r="2053" spans="1:21">
      <c r="A2053" s="239" t="s">
        <v>3987</v>
      </c>
      <c r="B2053" s="239">
        <f t="shared" si="220"/>
        <v>40</v>
      </c>
      <c r="C2053" s="239">
        <f t="shared" si="221"/>
        <v>11</v>
      </c>
      <c r="E2053" s="149" t="s">
        <v>2909</v>
      </c>
      <c r="F2053" s="150">
        <v>7.87</v>
      </c>
      <c r="G2053" s="150">
        <v>0.12559999999999999</v>
      </c>
      <c r="H2053" s="150">
        <v>2.4E-2</v>
      </c>
      <c r="I2053" s="151">
        <f t="shared" si="222"/>
        <v>1.44</v>
      </c>
      <c r="J2053">
        <f t="shared" si="223"/>
        <v>0.96</v>
      </c>
      <c r="K2053">
        <f t="shared" si="224"/>
        <v>0.72</v>
      </c>
      <c r="L2053">
        <f t="shared" si="225"/>
        <v>1.08</v>
      </c>
      <c r="M2053" s="150"/>
      <c r="U2053" s="239"/>
    </row>
    <row r="2054" spans="1:21">
      <c r="A2054" s="239" t="s">
        <v>3987</v>
      </c>
      <c r="B2054" s="239">
        <f t="shared" si="220"/>
        <v>40</v>
      </c>
      <c r="C2054" s="239">
        <f t="shared" si="221"/>
        <v>12.5</v>
      </c>
      <c r="E2054" s="149" t="s">
        <v>2910</v>
      </c>
      <c r="F2054" s="150">
        <v>8.48</v>
      </c>
      <c r="G2054" s="150">
        <v>0.12559999999999999</v>
      </c>
      <c r="H2054" s="150">
        <v>2.4E-2</v>
      </c>
      <c r="I2054" s="151">
        <f t="shared" si="222"/>
        <v>1.44</v>
      </c>
      <c r="J2054">
        <f t="shared" si="223"/>
        <v>0.96</v>
      </c>
      <c r="K2054">
        <f t="shared" si="224"/>
        <v>0.72</v>
      </c>
      <c r="L2054">
        <f t="shared" si="225"/>
        <v>1.08</v>
      </c>
      <c r="M2054" s="150"/>
      <c r="U2054" s="239"/>
    </row>
    <row r="2055" spans="1:21">
      <c r="A2055" s="239" t="s">
        <v>3987</v>
      </c>
      <c r="B2055" s="239">
        <f t="shared" si="220"/>
        <v>41</v>
      </c>
      <c r="C2055" s="239">
        <f t="shared" si="221"/>
        <v>1.5</v>
      </c>
      <c r="E2055" s="149" t="s">
        <v>2952</v>
      </c>
      <c r="F2055" s="150">
        <v>1.46</v>
      </c>
      <c r="G2055" s="150">
        <v>0.12873999999999999</v>
      </c>
      <c r="H2055" s="150">
        <v>0.01</v>
      </c>
      <c r="I2055" s="151">
        <f t="shared" si="222"/>
        <v>0.6</v>
      </c>
      <c r="J2055">
        <f t="shared" si="223"/>
        <v>0.39999999999999997</v>
      </c>
      <c r="K2055">
        <f t="shared" si="224"/>
        <v>0.3</v>
      </c>
      <c r="L2055">
        <f t="shared" si="225"/>
        <v>0.44999999999999996</v>
      </c>
      <c r="M2055" s="150"/>
      <c r="U2055" s="239"/>
    </row>
    <row r="2056" spans="1:21">
      <c r="A2056" s="239" t="s">
        <v>3987</v>
      </c>
      <c r="B2056" s="239">
        <f t="shared" si="220"/>
        <v>41</v>
      </c>
      <c r="C2056" s="239">
        <f t="shared" si="221"/>
        <v>2</v>
      </c>
      <c r="E2056" s="149" t="s">
        <v>2953</v>
      </c>
      <c r="F2056" s="150">
        <v>1.92</v>
      </c>
      <c r="G2056" s="150">
        <v>0.12873999999999999</v>
      </c>
      <c r="H2056" s="150">
        <v>0.01</v>
      </c>
      <c r="I2056" s="151">
        <f t="shared" si="222"/>
        <v>0.6</v>
      </c>
      <c r="J2056">
        <f t="shared" si="223"/>
        <v>0.39999999999999997</v>
      </c>
      <c r="K2056">
        <f t="shared" si="224"/>
        <v>0.3</v>
      </c>
      <c r="L2056">
        <f t="shared" si="225"/>
        <v>0.44999999999999996</v>
      </c>
      <c r="M2056" s="150"/>
      <c r="U2056" s="239"/>
    </row>
    <row r="2057" spans="1:21">
      <c r="A2057" s="239" t="s">
        <v>3987</v>
      </c>
      <c r="B2057" s="239">
        <f t="shared" si="220"/>
        <v>41</v>
      </c>
      <c r="C2057" s="239">
        <f t="shared" si="221"/>
        <v>2.5</v>
      </c>
      <c r="E2057" s="149" t="s">
        <v>2954</v>
      </c>
      <c r="F2057" s="150">
        <v>2.37</v>
      </c>
      <c r="G2057" s="150">
        <v>0.12873999999999999</v>
      </c>
      <c r="H2057" s="150">
        <v>0.01</v>
      </c>
      <c r="I2057" s="151">
        <f t="shared" si="222"/>
        <v>0.6</v>
      </c>
      <c r="J2057">
        <f t="shared" si="223"/>
        <v>0.39999999999999997</v>
      </c>
      <c r="K2057">
        <f t="shared" si="224"/>
        <v>0.3</v>
      </c>
      <c r="L2057">
        <f t="shared" si="225"/>
        <v>0.44999999999999996</v>
      </c>
      <c r="M2057" s="150"/>
      <c r="U2057" s="239"/>
    </row>
    <row r="2058" spans="1:21">
      <c r="A2058" s="239" t="s">
        <v>3987</v>
      </c>
      <c r="B2058" s="239">
        <f t="shared" si="220"/>
        <v>41</v>
      </c>
      <c r="C2058" s="239">
        <f t="shared" si="221"/>
        <v>3</v>
      </c>
      <c r="E2058" s="149" t="s">
        <v>2955</v>
      </c>
      <c r="F2058" s="150">
        <v>2.81</v>
      </c>
      <c r="G2058" s="150">
        <v>0.12873999999999999</v>
      </c>
      <c r="H2058" s="150">
        <v>0.01</v>
      </c>
      <c r="I2058" s="151">
        <f t="shared" si="222"/>
        <v>0.6</v>
      </c>
      <c r="J2058">
        <f t="shared" si="223"/>
        <v>0.39999999999999997</v>
      </c>
      <c r="K2058">
        <f t="shared" si="224"/>
        <v>0.3</v>
      </c>
      <c r="L2058">
        <f t="shared" si="225"/>
        <v>0.44999999999999996</v>
      </c>
      <c r="M2058" s="150"/>
      <c r="U2058" s="239"/>
    </row>
    <row r="2059" spans="1:21">
      <c r="A2059" s="239" t="s">
        <v>3987</v>
      </c>
      <c r="B2059" s="239">
        <f t="shared" si="220"/>
        <v>41</v>
      </c>
      <c r="C2059" s="239">
        <f t="shared" si="221"/>
        <v>3.5</v>
      </c>
      <c r="E2059" s="149" t="s">
        <v>2956</v>
      </c>
      <c r="F2059" s="150">
        <v>3.24</v>
      </c>
      <c r="G2059" s="150">
        <v>0.12873999999999999</v>
      </c>
      <c r="H2059" s="150">
        <v>0.01</v>
      </c>
      <c r="I2059" s="151">
        <f t="shared" si="222"/>
        <v>0.6</v>
      </c>
      <c r="J2059">
        <f t="shared" si="223"/>
        <v>0.39999999999999997</v>
      </c>
      <c r="K2059">
        <f t="shared" si="224"/>
        <v>0.3</v>
      </c>
      <c r="L2059">
        <f t="shared" si="225"/>
        <v>0.44999999999999996</v>
      </c>
      <c r="M2059" s="150"/>
      <c r="U2059" s="239"/>
    </row>
    <row r="2060" spans="1:21">
      <c r="A2060" s="239" t="s">
        <v>3987</v>
      </c>
      <c r="B2060" s="239">
        <f t="shared" si="220"/>
        <v>41</v>
      </c>
      <c r="C2060" s="239">
        <f t="shared" si="221"/>
        <v>4</v>
      </c>
      <c r="E2060" s="149" t="s">
        <v>2957</v>
      </c>
      <c r="F2060" s="150">
        <v>3.65</v>
      </c>
      <c r="G2060" s="150">
        <v>0.12873999999999999</v>
      </c>
      <c r="H2060" s="150">
        <v>1.2E-2</v>
      </c>
      <c r="I2060" s="151">
        <f t="shared" si="222"/>
        <v>0.72</v>
      </c>
      <c r="J2060">
        <f t="shared" si="223"/>
        <v>0.48</v>
      </c>
      <c r="K2060">
        <f t="shared" si="224"/>
        <v>0.36</v>
      </c>
      <c r="L2060">
        <f t="shared" si="225"/>
        <v>0.54</v>
      </c>
      <c r="M2060" s="150"/>
      <c r="U2060" s="239"/>
    </row>
    <row r="2061" spans="1:21">
      <c r="A2061" s="239" t="s">
        <v>3987</v>
      </c>
      <c r="B2061" s="239">
        <f t="shared" si="220"/>
        <v>42</v>
      </c>
      <c r="C2061" s="239">
        <f t="shared" si="221"/>
        <v>0.75</v>
      </c>
      <c r="E2061" s="149" t="s">
        <v>2973</v>
      </c>
      <c r="F2061" s="150">
        <v>0.76</v>
      </c>
      <c r="G2061" s="150">
        <v>0.13188</v>
      </c>
      <c r="H2061" s="150">
        <v>0.01</v>
      </c>
      <c r="I2061" s="151">
        <f t="shared" si="222"/>
        <v>0.6</v>
      </c>
      <c r="J2061">
        <f t="shared" si="223"/>
        <v>0.39999999999999997</v>
      </c>
      <c r="K2061">
        <f t="shared" si="224"/>
        <v>0.3</v>
      </c>
      <c r="L2061">
        <f t="shared" si="225"/>
        <v>0.44999999999999996</v>
      </c>
      <c r="M2061" s="150"/>
      <c r="U2061" s="239"/>
    </row>
    <row r="2062" spans="1:21">
      <c r="A2062" s="239" t="s">
        <v>3987</v>
      </c>
      <c r="B2062" s="239">
        <f t="shared" si="220"/>
        <v>42</v>
      </c>
      <c r="C2062" s="239">
        <f t="shared" si="221"/>
        <v>1</v>
      </c>
      <c r="E2062" s="149" t="s">
        <v>2974</v>
      </c>
      <c r="F2062" s="150">
        <v>1.01</v>
      </c>
      <c r="G2062" s="150">
        <v>0.13188</v>
      </c>
      <c r="H2062" s="150">
        <v>0.01</v>
      </c>
      <c r="I2062" s="151">
        <f t="shared" si="222"/>
        <v>0.6</v>
      </c>
      <c r="J2062">
        <f t="shared" si="223"/>
        <v>0.39999999999999997</v>
      </c>
      <c r="K2062">
        <f t="shared" si="224"/>
        <v>0.3</v>
      </c>
      <c r="L2062">
        <f t="shared" si="225"/>
        <v>0.44999999999999996</v>
      </c>
      <c r="M2062" s="150"/>
      <c r="U2062" s="239"/>
    </row>
    <row r="2063" spans="1:21">
      <c r="A2063" s="239" t="s">
        <v>3987</v>
      </c>
      <c r="B2063" s="239">
        <f t="shared" si="220"/>
        <v>42</v>
      </c>
      <c r="C2063" s="239">
        <f t="shared" si="221"/>
        <v>1.2</v>
      </c>
      <c r="E2063" s="149" t="s">
        <v>2975</v>
      </c>
      <c r="F2063" s="150">
        <v>1.21</v>
      </c>
      <c r="G2063" s="150">
        <v>0.13188</v>
      </c>
      <c r="H2063" s="150">
        <v>0.01</v>
      </c>
      <c r="I2063" s="151">
        <f t="shared" si="222"/>
        <v>0.6</v>
      </c>
      <c r="J2063">
        <f t="shared" si="223"/>
        <v>0.39999999999999997</v>
      </c>
      <c r="K2063">
        <f t="shared" si="224"/>
        <v>0.3</v>
      </c>
      <c r="L2063">
        <f t="shared" si="225"/>
        <v>0.44999999999999996</v>
      </c>
      <c r="M2063" s="150"/>
      <c r="U2063" s="239"/>
    </row>
    <row r="2064" spans="1:21">
      <c r="A2064" s="239" t="s">
        <v>3987</v>
      </c>
      <c r="B2064" s="239">
        <f t="shared" si="220"/>
        <v>42</v>
      </c>
      <c r="C2064" s="239">
        <f t="shared" si="221"/>
        <v>1.5</v>
      </c>
      <c r="E2064" s="149" t="s">
        <v>2976</v>
      </c>
      <c r="F2064" s="150">
        <v>1.5</v>
      </c>
      <c r="G2064" s="150">
        <v>0.13188</v>
      </c>
      <c r="H2064" s="150">
        <v>0.01</v>
      </c>
      <c r="I2064" s="151">
        <f t="shared" si="222"/>
        <v>0.6</v>
      </c>
      <c r="J2064">
        <f t="shared" si="223"/>
        <v>0.39999999999999997</v>
      </c>
      <c r="K2064">
        <f t="shared" si="224"/>
        <v>0.3</v>
      </c>
      <c r="L2064">
        <f t="shared" si="225"/>
        <v>0.44999999999999996</v>
      </c>
      <c r="M2064" s="150"/>
      <c r="U2064" s="239"/>
    </row>
    <row r="2065" spans="1:21">
      <c r="A2065" s="239" t="s">
        <v>3987</v>
      </c>
      <c r="B2065" s="239">
        <f t="shared" si="220"/>
        <v>42</v>
      </c>
      <c r="C2065" s="239">
        <f t="shared" si="221"/>
        <v>2</v>
      </c>
      <c r="E2065" s="149" t="s">
        <v>2979</v>
      </c>
      <c r="F2065" s="150">
        <v>1.97</v>
      </c>
      <c r="G2065" s="150">
        <v>0.13188</v>
      </c>
      <c r="H2065" s="150">
        <v>0.01</v>
      </c>
      <c r="I2065" s="151">
        <f t="shared" si="222"/>
        <v>0.6</v>
      </c>
      <c r="J2065">
        <f t="shared" si="223"/>
        <v>0.39999999999999997</v>
      </c>
      <c r="K2065">
        <f t="shared" si="224"/>
        <v>0.3</v>
      </c>
      <c r="L2065">
        <f t="shared" si="225"/>
        <v>0.44999999999999996</v>
      </c>
      <c r="M2065" s="150"/>
      <c r="U2065" s="239"/>
    </row>
    <row r="2066" spans="1:21">
      <c r="A2066" s="239" t="s">
        <v>3987</v>
      </c>
      <c r="B2066" s="239">
        <f t="shared" si="220"/>
        <v>42</v>
      </c>
      <c r="C2066" s="239">
        <f t="shared" si="221"/>
        <v>2.5</v>
      </c>
      <c r="E2066" s="149" t="s">
        <v>2980</v>
      </c>
      <c r="F2066" s="150">
        <v>2.44</v>
      </c>
      <c r="G2066" s="150">
        <v>0.13188</v>
      </c>
      <c r="H2066" s="150">
        <v>0.01</v>
      </c>
      <c r="I2066" s="151">
        <f t="shared" si="222"/>
        <v>0.6</v>
      </c>
      <c r="J2066">
        <f t="shared" si="223"/>
        <v>0.39999999999999997</v>
      </c>
      <c r="K2066">
        <f t="shared" si="224"/>
        <v>0.3</v>
      </c>
      <c r="L2066">
        <f t="shared" si="225"/>
        <v>0.44999999999999996</v>
      </c>
      <c r="M2066" s="150"/>
      <c r="U2066" s="239"/>
    </row>
    <row r="2067" spans="1:21">
      <c r="A2067" s="239" t="s">
        <v>3987</v>
      </c>
      <c r="B2067" s="239">
        <f t="shared" si="220"/>
        <v>42</v>
      </c>
      <c r="C2067" s="239">
        <f t="shared" si="221"/>
        <v>2.8</v>
      </c>
      <c r="E2067" s="149" t="s">
        <v>2981</v>
      </c>
      <c r="F2067" s="150">
        <v>2.71</v>
      </c>
      <c r="G2067" s="150">
        <v>0.13188</v>
      </c>
      <c r="H2067" s="150">
        <v>0.01</v>
      </c>
      <c r="I2067" s="151">
        <f t="shared" si="222"/>
        <v>0.6</v>
      </c>
      <c r="J2067">
        <f t="shared" si="223"/>
        <v>0.39999999999999997</v>
      </c>
      <c r="K2067">
        <f t="shared" si="224"/>
        <v>0.3</v>
      </c>
      <c r="L2067">
        <f t="shared" si="225"/>
        <v>0.44999999999999996</v>
      </c>
      <c r="M2067" s="150"/>
      <c r="U2067" s="239"/>
    </row>
    <row r="2068" spans="1:21">
      <c r="A2068" s="239" t="s">
        <v>3987</v>
      </c>
      <c r="B2068" s="239">
        <f t="shared" si="220"/>
        <v>42</v>
      </c>
      <c r="C2068" s="239">
        <f t="shared" si="221"/>
        <v>3</v>
      </c>
      <c r="E2068" s="149" t="s">
        <v>2982</v>
      </c>
      <c r="F2068" s="150">
        <v>2.89</v>
      </c>
      <c r="G2068" s="150">
        <v>0.13188</v>
      </c>
      <c r="H2068" s="150">
        <v>0.01</v>
      </c>
      <c r="I2068" s="151">
        <f t="shared" si="222"/>
        <v>0.6</v>
      </c>
      <c r="J2068">
        <f t="shared" si="223"/>
        <v>0.39999999999999997</v>
      </c>
      <c r="K2068">
        <f t="shared" si="224"/>
        <v>0.3</v>
      </c>
      <c r="L2068">
        <f t="shared" si="225"/>
        <v>0.44999999999999996</v>
      </c>
      <c r="M2068" s="150"/>
      <c r="U2068" s="239"/>
    </row>
    <row r="2069" spans="1:21">
      <c r="A2069" s="239" t="s">
        <v>3987</v>
      </c>
      <c r="B2069" s="239">
        <f t="shared" si="220"/>
        <v>42</v>
      </c>
      <c r="C2069" s="239">
        <f t="shared" si="221"/>
        <v>3.25</v>
      </c>
      <c r="E2069" s="149" t="s">
        <v>2983</v>
      </c>
      <c r="F2069" s="150">
        <v>3.11</v>
      </c>
      <c r="G2069" s="150">
        <v>0.13188</v>
      </c>
      <c r="H2069" s="150">
        <v>0.01</v>
      </c>
      <c r="I2069" s="151">
        <f t="shared" si="222"/>
        <v>0.6</v>
      </c>
      <c r="J2069">
        <f t="shared" si="223"/>
        <v>0.39999999999999997</v>
      </c>
      <c r="K2069">
        <f t="shared" si="224"/>
        <v>0.3</v>
      </c>
      <c r="L2069">
        <f t="shared" si="225"/>
        <v>0.44999999999999996</v>
      </c>
      <c r="M2069" s="150"/>
      <c r="U2069" s="239"/>
    </row>
    <row r="2070" spans="1:21">
      <c r="A2070" s="239" t="s">
        <v>3987</v>
      </c>
      <c r="B2070" s="239">
        <f t="shared" si="220"/>
        <v>42</v>
      </c>
      <c r="C2070" s="239">
        <f t="shared" si="221"/>
        <v>3.5</v>
      </c>
      <c r="E2070" s="149" t="s">
        <v>2984</v>
      </c>
      <c r="F2070" s="150">
        <v>3.32</v>
      </c>
      <c r="G2070" s="150">
        <v>0.13188</v>
      </c>
      <c r="H2070" s="150">
        <v>0.01</v>
      </c>
      <c r="I2070" s="151">
        <f t="shared" si="222"/>
        <v>0.6</v>
      </c>
      <c r="J2070">
        <f t="shared" si="223"/>
        <v>0.39999999999999997</v>
      </c>
      <c r="K2070">
        <f t="shared" si="224"/>
        <v>0.3</v>
      </c>
      <c r="L2070">
        <f t="shared" si="225"/>
        <v>0.44999999999999996</v>
      </c>
      <c r="M2070" s="150"/>
      <c r="U2070" s="239"/>
    </row>
    <row r="2071" spans="1:21">
      <c r="A2071" s="239" t="s">
        <v>3987</v>
      </c>
      <c r="B2071" s="239">
        <f t="shared" si="220"/>
        <v>42</v>
      </c>
      <c r="C2071" s="239">
        <f t="shared" si="221"/>
        <v>4</v>
      </c>
      <c r="E2071" s="149" t="s">
        <v>2985</v>
      </c>
      <c r="F2071" s="150">
        <v>3.75</v>
      </c>
      <c r="G2071" s="150">
        <v>0.13188</v>
      </c>
      <c r="H2071" s="150">
        <v>1.2E-2</v>
      </c>
      <c r="I2071" s="151">
        <f t="shared" si="222"/>
        <v>0.72</v>
      </c>
      <c r="J2071">
        <f t="shared" si="223"/>
        <v>0.48</v>
      </c>
      <c r="K2071">
        <f t="shared" si="224"/>
        <v>0.36</v>
      </c>
      <c r="L2071">
        <f t="shared" si="225"/>
        <v>0.54</v>
      </c>
      <c r="M2071" s="150"/>
      <c r="U2071" s="239"/>
    </row>
    <row r="2072" spans="1:21">
      <c r="A2072" s="239" t="s">
        <v>3987</v>
      </c>
      <c r="B2072" s="239">
        <f t="shared" si="220"/>
        <v>42</v>
      </c>
      <c r="C2072" s="239">
        <f t="shared" si="221"/>
        <v>4.5</v>
      </c>
      <c r="E2072" s="149" t="s">
        <v>2986</v>
      </c>
      <c r="F2072" s="150">
        <v>4.16</v>
      </c>
      <c r="G2072" s="150">
        <v>0.13188</v>
      </c>
      <c r="H2072" s="150">
        <v>1.2E-2</v>
      </c>
      <c r="I2072" s="151">
        <f t="shared" si="222"/>
        <v>0.72</v>
      </c>
      <c r="J2072">
        <f t="shared" si="223"/>
        <v>0.48</v>
      </c>
      <c r="K2072">
        <f t="shared" si="224"/>
        <v>0.36</v>
      </c>
      <c r="L2072">
        <f t="shared" si="225"/>
        <v>0.54</v>
      </c>
      <c r="M2072" s="150"/>
      <c r="U2072" s="239"/>
    </row>
    <row r="2073" spans="1:21">
      <c r="A2073" s="239" t="s">
        <v>3987</v>
      </c>
      <c r="B2073" s="239">
        <f t="shared" si="220"/>
        <v>42</v>
      </c>
      <c r="C2073" s="239">
        <f t="shared" si="221"/>
        <v>5</v>
      </c>
      <c r="E2073" s="149" t="s">
        <v>2987</v>
      </c>
      <c r="F2073" s="150">
        <v>4.5599999999999996</v>
      </c>
      <c r="G2073" s="150">
        <v>0.13188</v>
      </c>
      <c r="H2073" s="150">
        <v>1.2E-2</v>
      </c>
      <c r="I2073" s="151">
        <f t="shared" si="222"/>
        <v>0.72</v>
      </c>
      <c r="J2073">
        <f t="shared" si="223"/>
        <v>0.48</v>
      </c>
      <c r="K2073">
        <f t="shared" si="224"/>
        <v>0.36</v>
      </c>
      <c r="L2073">
        <f t="shared" si="225"/>
        <v>0.54</v>
      </c>
      <c r="M2073" s="150"/>
      <c r="U2073" s="239"/>
    </row>
    <row r="2074" spans="1:21">
      <c r="A2074" s="239" t="s">
        <v>3987</v>
      </c>
      <c r="B2074" s="239">
        <f t="shared" si="220"/>
        <v>42</v>
      </c>
      <c r="C2074" s="239">
        <f t="shared" si="221"/>
        <v>5.5</v>
      </c>
      <c r="E2074" s="149" t="s">
        <v>2988</v>
      </c>
      <c r="F2074" s="150">
        <v>4.95</v>
      </c>
      <c r="G2074" s="150">
        <v>0.13188</v>
      </c>
      <c r="H2074" s="150">
        <v>1.2E-2</v>
      </c>
      <c r="I2074" s="151">
        <f t="shared" si="222"/>
        <v>0.72</v>
      </c>
      <c r="J2074">
        <f t="shared" si="223"/>
        <v>0.48</v>
      </c>
      <c r="K2074">
        <f t="shared" si="224"/>
        <v>0.36</v>
      </c>
      <c r="L2074">
        <f t="shared" si="225"/>
        <v>0.54</v>
      </c>
      <c r="M2074" s="150"/>
      <c r="U2074" s="239"/>
    </row>
    <row r="2075" spans="1:21">
      <c r="A2075" s="239" t="s">
        <v>3987</v>
      </c>
      <c r="B2075" s="239">
        <f t="shared" si="220"/>
        <v>42</v>
      </c>
      <c r="C2075" s="239">
        <f t="shared" si="221"/>
        <v>6</v>
      </c>
      <c r="E2075" s="149" t="s">
        <v>2989</v>
      </c>
      <c r="F2075" s="150">
        <v>5.33</v>
      </c>
      <c r="G2075" s="150">
        <v>0.13188</v>
      </c>
      <c r="H2075" s="150">
        <v>1.6E-2</v>
      </c>
      <c r="I2075" s="151">
        <f t="shared" si="222"/>
        <v>0.96</v>
      </c>
      <c r="J2075">
        <f t="shared" si="223"/>
        <v>0.6399999999999999</v>
      </c>
      <c r="K2075">
        <f t="shared" si="224"/>
        <v>0.48</v>
      </c>
      <c r="L2075">
        <f t="shared" si="225"/>
        <v>0.72</v>
      </c>
      <c r="M2075" s="150"/>
      <c r="U2075" s="239"/>
    </row>
    <row r="2076" spans="1:21">
      <c r="A2076" s="239" t="s">
        <v>3987</v>
      </c>
      <c r="B2076" s="239">
        <f t="shared" si="220"/>
        <v>42</v>
      </c>
      <c r="C2076" s="239">
        <f t="shared" si="221"/>
        <v>6.5</v>
      </c>
      <c r="E2076" s="149" t="s">
        <v>2990</v>
      </c>
      <c r="F2076" s="150">
        <v>5.69</v>
      </c>
      <c r="G2076" s="150">
        <v>0.13188</v>
      </c>
      <c r="H2076" s="150">
        <v>1.6E-2</v>
      </c>
      <c r="I2076" s="151">
        <f t="shared" si="222"/>
        <v>0.96</v>
      </c>
      <c r="J2076">
        <f t="shared" si="223"/>
        <v>0.6399999999999999</v>
      </c>
      <c r="K2076">
        <f t="shared" si="224"/>
        <v>0.48</v>
      </c>
      <c r="L2076">
        <f t="shared" si="225"/>
        <v>0.72</v>
      </c>
      <c r="M2076" s="150"/>
      <c r="U2076" s="239"/>
    </row>
    <row r="2077" spans="1:21">
      <c r="A2077" s="239" t="s">
        <v>3987</v>
      </c>
      <c r="B2077" s="239">
        <f t="shared" si="220"/>
        <v>42</v>
      </c>
      <c r="C2077" s="239">
        <f t="shared" si="221"/>
        <v>7</v>
      </c>
      <c r="E2077" s="149" t="s">
        <v>2991</v>
      </c>
      <c r="F2077" s="150">
        <v>6.04</v>
      </c>
      <c r="G2077" s="150">
        <v>0.13188</v>
      </c>
      <c r="H2077" s="150">
        <v>1.6E-2</v>
      </c>
      <c r="I2077" s="151">
        <f t="shared" si="222"/>
        <v>0.96</v>
      </c>
      <c r="J2077">
        <f t="shared" si="223"/>
        <v>0.6399999999999999</v>
      </c>
      <c r="K2077">
        <f t="shared" si="224"/>
        <v>0.48</v>
      </c>
      <c r="L2077">
        <f t="shared" si="225"/>
        <v>0.72</v>
      </c>
      <c r="M2077" s="150"/>
      <c r="U2077" s="239"/>
    </row>
    <row r="2078" spans="1:21">
      <c r="A2078" s="239" t="s">
        <v>3987</v>
      </c>
      <c r="B2078" s="239">
        <f t="shared" si="220"/>
        <v>42</v>
      </c>
      <c r="C2078" s="239">
        <f t="shared" si="221"/>
        <v>7.5</v>
      </c>
      <c r="E2078" s="149" t="s">
        <v>2992</v>
      </c>
      <c r="F2078" s="150">
        <v>6.38</v>
      </c>
      <c r="G2078" s="150">
        <v>0.13188</v>
      </c>
      <c r="H2078" s="150">
        <v>1.6E-2</v>
      </c>
      <c r="I2078" s="151">
        <f t="shared" si="222"/>
        <v>0.96</v>
      </c>
      <c r="J2078">
        <f t="shared" si="223"/>
        <v>0.6399999999999999</v>
      </c>
      <c r="K2078">
        <f t="shared" si="224"/>
        <v>0.48</v>
      </c>
      <c r="L2078">
        <f t="shared" si="225"/>
        <v>0.72</v>
      </c>
      <c r="M2078" s="150"/>
      <c r="U2078" s="239"/>
    </row>
    <row r="2079" spans="1:21">
      <c r="A2079" s="239" t="s">
        <v>3987</v>
      </c>
      <c r="B2079" s="239">
        <f t="shared" si="220"/>
        <v>42</v>
      </c>
      <c r="C2079" s="239">
        <f t="shared" si="221"/>
        <v>8</v>
      </c>
      <c r="E2079" s="149" t="s">
        <v>2993</v>
      </c>
      <c r="F2079" s="150">
        <v>6.71</v>
      </c>
      <c r="G2079" s="150">
        <v>0.13188</v>
      </c>
      <c r="H2079" s="150">
        <v>0.02</v>
      </c>
      <c r="I2079" s="151">
        <f t="shared" si="222"/>
        <v>1.2</v>
      </c>
      <c r="J2079">
        <f t="shared" si="223"/>
        <v>0.79999999999999993</v>
      </c>
      <c r="K2079">
        <f t="shared" si="224"/>
        <v>0.6</v>
      </c>
      <c r="L2079">
        <f t="shared" si="225"/>
        <v>0.89999999999999991</v>
      </c>
      <c r="M2079" s="150"/>
      <c r="U2079" s="239"/>
    </row>
    <row r="2080" spans="1:21">
      <c r="A2080" s="239" t="s">
        <v>3987</v>
      </c>
      <c r="B2080" s="239">
        <f t="shared" si="220"/>
        <v>42</v>
      </c>
      <c r="C2080" s="239">
        <f t="shared" si="221"/>
        <v>8.5</v>
      </c>
      <c r="E2080" s="149" t="s">
        <v>2994</v>
      </c>
      <c r="F2080" s="150">
        <v>6.8</v>
      </c>
      <c r="G2080" s="150">
        <v>0.13188</v>
      </c>
      <c r="H2080" s="150">
        <v>0.02</v>
      </c>
      <c r="I2080" s="151">
        <f t="shared" si="222"/>
        <v>1.2</v>
      </c>
      <c r="J2080">
        <f t="shared" si="223"/>
        <v>0.79999999999999993</v>
      </c>
      <c r="K2080">
        <f t="shared" si="224"/>
        <v>0.6</v>
      </c>
      <c r="L2080">
        <f t="shared" si="225"/>
        <v>0.89999999999999991</v>
      </c>
      <c r="M2080" s="150"/>
      <c r="U2080" s="239"/>
    </row>
    <row r="2081" spans="1:21">
      <c r="A2081" s="239" t="s">
        <v>3987</v>
      </c>
      <c r="B2081" s="239">
        <f t="shared" si="220"/>
        <v>42</v>
      </c>
      <c r="C2081" s="239">
        <f t="shared" si="221"/>
        <v>9</v>
      </c>
      <c r="E2081" s="149" t="s">
        <v>2995</v>
      </c>
      <c r="F2081" s="150">
        <v>7.33</v>
      </c>
      <c r="G2081" s="150">
        <v>0.13188</v>
      </c>
      <c r="H2081" s="150">
        <v>0.02</v>
      </c>
      <c r="I2081" s="151">
        <f t="shared" si="222"/>
        <v>1.2</v>
      </c>
      <c r="J2081">
        <f t="shared" si="223"/>
        <v>0.79999999999999993</v>
      </c>
      <c r="K2081">
        <f t="shared" si="224"/>
        <v>0.6</v>
      </c>
      <c r="L2081">
        <f t="shared" si="225"/>
        <v>0.89999999999999991</v>
      </c>
      <c r="M2081" s="150"/>
      <c r="U2081" s="239"/>
    </row>
    <row r="2082" spans="1:21">
      <c r="A2082" s="239" t="s">
        <v>3987</v>
      </c>
      <c r="B2082" s="239">
        <f t="shared" si="220"/>
        <v>42</v>
      </c>
      <c r="C2082" s="239">
        <f t="shared" si="221"/>
        <v>10</v>
      </c>
      <c r="E2082" s="149" t="s">
        <v>2977</v>
      </c>
      <c r="F2082" s="150">
        <v>7.89</v>
      </c>
      <c r="G2082" s="150">
        <v>0.13188</v>
      </c>
      <c r="H2082" s="150">
        <v>2.4E-2</v>
      </c>
      <c r="I2082" s="151">
        <f t="shared" si="222"/>
        <v>1.44</v>
      </c>
      <c r="J2082">
        <f t="shared" si="223"/>
        <v>0.96</v>
      </c>
      <c r="K2082">
        <f t="shared" si="224"/>
        <v>0.72</v>
      </c>
      <c r="L2082">
        <f t="shared" si="225"/>
        <v>1.08</v>
      </c>
      <c r="M2082" s="150"/>
      <c r="U2082" s="239"/>
    </row>
    <row r="2083" spans="1:21">
      <c r="A2083" s="239" t="s">
        <v>3987</v>
      </c>
      <c r="B2083" s="239">
        <f t="shared" si="220"/>
        <v>42</v>
      </c>
      <c r="C2083" s="239">
        <f t="shared" si="221"/>
        <v>11</v>
      </c>
      <c r="E2083" s="149" t="s">
        <v>2978</v>
      </c>
      <c r="F2083" s="150">
        <v>8.39</v>
      </c>
      <c r="G2083" s="150">
        <v>0.13188</v>
      </c>
      <c r="H2083" s="150">
        <v>2.4E-2</v>
      </c>
      <c r="I2083" s="151">
        <f t="shared" si="222"/>
        <v>1.44</v>
      </c>
      <c r="J2083">
        <f t="shared" si="223"/>
        <v>0.96</v>
      </c>
      <c r="K2083">
        <f t="shared" si="224"/>
        <v>0.72</v>
      </c>
      <c r="L2083">
        <f t="shared" si="225"/>
        <v>1.08</v>
      </c>
      <c r="M2083" s="150"/>
      <c r="U2083" s="239"/>
    </row>
    <row r="2084" spans="1:21">
      <c r="A2084" s="239" t="s">
        <v>3987</v>
      </c>
      <c r="B2084" s="239">
        <f t="shared" si="220"/>
        <v>42.4</v>
      </c>
      <c r="C2084" s="239">
        <f t="shared" si="221"/>
        <v>2.6</v>
      </c>
      <c r="E2084" s="149" t="s">
        <v>2997</v>
      </c>
      <c r="F2084" s="150">
        <v>2.5499999999999998</v>
      </c>
      <c r="G2084" s="150">
        <v>0.133136</v>
      </c>
      <c r="H2084" s="150">
        <v>0.01</v>
      </c>
      <c r="I2084" s="151">
        <f t="shared" si="222"/>
        <v>0.6</v>
      </c>
      <c r="J2084">
        <f t="shared" si="223"/>
        <v>0.39999999999999997</v>
      </c>
      <c r="K2084">
        <f t="shared" si="224"/>
        <v>0.3</v>
      </c>
      <c r="L2084">
        <f t="shared" si="225"/>
        <v>0.44999999999999996</v>
      </c>
      <c r="M2084" s="150"/>
      <c r="U2084" s="239"/>
    </row>
    <row r="2085" spans="1:21">
      <c r="A2085" s="239" t="s">
        <v>3987</v>
      </c>
      <c r="B2085" s="239">
        <f t="shared" si="220"/>
        <v>42.4</v>
      </c>
      <c r="C2085" s="239">
        <f t="shared" si="221"/>
        <v>2.9</v>
      </c>
      <c r="E2085" s="149" t="s">
        <v>2998</v>
      </c>
      <c r="F2085" s="150">
        <v>2.82</v>
      </c>
      <c r="G2085" s="150">
        <v>0.133136</v>
      </c>
      <c r="H2085" s="150">
        <v>0.01</v>
      </c>
      <c r="I2085" s="151">
        <f t="shared" si="222"/>
        <v>0.6</v>
      </c>
      <c r="J2085">
        <f t="shared" si="223"/>
        <v>0.39999999999999997</v>
      </c>
      <c r="K2085">
        <f t="shared" si="224"/>
        <v>0.3</v>
      </c>
      <c r="L2085">
        <f t="shared" si="225"/>
        <v>0.44999999999999996</v>
      </c>
      <c r="M2085" s="150"/>
      <c r="U2085" s="239"/>
    </row>
    <row r="2086" spans="1:21">
      <c r="A2086" s="239" t="s">
        <v>3987</v>
      </c>
      <c r="B2086" s="239">
        <f t="shared" ref="B2086:B2149" si="226">SPLITME($E2086,0,"*","tube Ø")</f>
        <v>42.4</v>
      </c>
      <c r="C2086" s="239">
        <f t="shared" ref="C2086:C2149" si="227">SPLITME($E2086,1,"*","tube Ø")</f>
        <v>3.2</v>
      </c>
      <c r="E2086" s="149" t="s">
        <v>2999</v>
      </c>
      <c r="F2086" s="150">
        <v>3.09</v>
      </c>
      <c r="G2086" s="150">
        <v>0.133136</v>
      </c>
      <c r="H2086" s="150">
        <v>0.01</v>
      </c>
      <c r="I2086" s="151">
        <f t="shared" si="222"/>
        <v>0.6</v>
      </c>
      <c r="J2086">
        <f t="shared" si="223"/>
        <v>0.39999999999999997</v>
      </c>
      <c r="K2086">
        <f t="shared" si="224"/>
        <v>0.3</v>
      </c>
      <c r="L2086">
        <f t="shared" si="225"/>
        <v>0.44999999999999996</v>
      </c>
      <c r="M2086" s="150"/>
      <c r="U2086" s="239"/>
    </row>
    <row r="2087" spans="1:21">
      <c r="A2087" s="239" t="s">
        <v>3987</v>
      </c>
      <c r="B2087" s="239">
        <f t="shared" si="226"/>
        <v>42.4</v>
      </c>
      <c r="C2087" s="239">
        <f t="shared" si="227"/>
        <v>3.6</v>
      </c>
      <c r="E2087" s="149" t="s">
        <v>3000</v>
      </c>
      <c r="F2087" s="150">
        <v>3.44</v>
      </c>
      <c r="G2087" s="150">
        <v>0.133136</v>
      </c>
      <c r="H2087" s="150">
        <v>0.01</v>
      </c>
      <c r="I2087" s="151">
        <f t="shared" si="222"/>
        <v>0.6</v>
      </c>
      <c r="J2087">
        <f t="shared" si="223"/>
        <v>0.39999999999999997</v>
      </c>
      <c r="K2087">
        <f t="shared" si="224"/>
        <v>0.3</v>
      </c>
      <c r="L2087">
        <f t="shared" si="225"/>
        <v>0.44999999999999996</v>
      </c>
      <c r="M2087" s="150"/>
      <c r="U2087" s="239"/>
    </row>
    <row r="2088" spans="1:21">
      <c r="A2088" s="239" t="s">
        <v>3987</v>
      </c>
      <c r="B2088" s="239">
        <f t="shared" si="226"/>
        <v>42.4</v>
      </c>
      <c r="C2088" s="239">
        <f t="shared" si="227"/>
        <v>4</v>
      </c>
      <c r="E2088" s="149" t="s">
        <v>3001</v>
      </c>
      <c r="F2088" s="150">
        <v>3.79</v>
      </c>
      <c r="G2088" s="150">
        <v>0.133136</v>
      </c>
      <c r="H2088" s="150">
        <v>1.2E-2</v>
      </c>
      <c r="I2088" s="151">
        <f t="shared" si="222"/>
        <v>0.72</v>
      </c>
      <c r="J2088">
        <f t="shared" si="223"/>
        <v>0.48</v>
      </c>
      <c r="K2088">
        <f t="shared" si="224"/>
        <v>0.36</v>
      </c>
      <c r="L2088">
        <f t="shared" si="225"/>
        <v>0.54</v>
      </c>
      <c r="M2088" s="150"/>
      <c r="U2088" s="239"/>
    </row>
    <row r="2089" spans="1:21">
      <c r="A2089" s="239" t="s">
        <v>3987</v>
      </c>
      <c r="B2089" s="239">
        <f t="shared" si="226"/>
        <v>42.4</v>
      </c>
      <c r="C2089" s="239">
        <f t="shared" si="227"/>
        <v>4.5</v>
      </c>
      <c r="E2089" s="149" t="s">
        <v>3002</v>
      </c>
      <c r="F2089" s="150">
        <v>4.21</v>
      </c>
      <c r="G2089" s="150">
        <v>0.133136</v>
      </c>
      <c r="H2089" s="150">
        <v>1.2E-2</v>
      </c>
      <c r="I2089" s="151">
        <f t="shared" si="222"/>
        <v>0.72</v>
      </c>
      <c r="J2089">
        <f t="shared" si="223"/>
        <v>0.48</v>
      </c>
      <c r="K2089">
        <f t="shared" si="224"/>
        <v>0.36</v>
      </c>
      <c r="L2089">
        <f t="shared" si="225"/>
        <v>0.54</v>
      </c>
      <c r="M2089" s="150"/>
      <c r="U2089" s="239"/>
    </row>
    <row r="2090" spans="1:21">
      <c r="A2090" s="239" t="s">
        <v>3987</v>
      </c>
      <c r="B2090" s="239">
        <f t="shared" si="226"/>
        <v>42.4</v>
      </c>
      <c r="C2090" s="239">
        <f t="shared" si="227"/>
        <v>5</v>
      </c>
      <c r="E2090" s="149" t="s">
        <v>3003</v>
      </c>
      <c r="F2090" s="150">
        <v>4.6100000000000003</v>
      </c>
      <c r="G2090" s="150">
        <v>0.133136</v>
      </c>
      <c r="H2090" s="150">
        <v>1.2E-2</v>
      </c>
      <c r="I2090" s="151">
        <f t="shared" si="222"/>
        <v>0.72</v>
      </c>
      <c r="J2090">
        <f t="shared" si="223"/>
        <v>0.48</v>
      </c>
      <c r="K2090">
        <f t="shared" si="224"/>
        <v>0.36</v>
      </c>
      <c r="L2090">
        <f t="shared" si="225"/>
        <v>0.54</v>
      </c>
      <c r="M2090" s="150"/>
      <c r="U2090" s="239"/>
    </row>
    <row r="2091" spans="1:21">
      <c r="A2091" s="239" t="s">
        <v>3987</v>
      </c>
      <c r="B2091" s="239">
        <f t="shared" si="226"/>
        <v>42.4</v>
      </c>
      <c r="C2091" s="239">
        <f t="shared" si="227"/>
        <v>5.6</v>
      </c>
      <c r="E2091" s="149" t="s">
        <v>3004</v>
      </c>
      <c r="F2091" s="150">
        <v>5.08</v>
      </c>
      <c r="G2091" s="150">
        <v>0.133136</v>
      </c>
      <c r="H2091" s="150">
        <v>1.6E-2</v>
      </c>
      <c r="I2091" s="151">
        <f t="shared" si="222"/>
        <v>0.96</v>
      </c>
      <c r="J2091">
        <f t="shared" si="223"/>
        <v>0.6399999999999999</v>
      </c>
      <c r="K2091">
        <f t="shared" si="224"/>
        <v>0.48</v>
      </c>
      <c r="L2091">
        <f t="shared" si="225"/>
        <v>0.72</v>
      </c>
      <c r="M2091" s="150"/>
      <c r="U2091" s="239"/>
    </row>
    <row r="2092" spans="1:21">
      <c r="A2092" s="239" t="s">
        <v>3987</v>
      </c>
      <c r="B2092" s="239">
        <f t="shared" si="226"/>
        <v>42.4</v>
      </c>
      <c r="C2092" s="239">
        <f t="shared" si="227"/>
        <v>6.3</v>
      </c>
      <c r="E2092" s="149" t="s">
        <v>3005</v>
      </c>
      <c r="F2092" s="150">
        <v>5.61</v>
      </c>
      <c r="G2092" s="150">
        <v>0.133136</v>
      </c>
      <c r="H2092" s="150">
        <v>1.6E-2</v>
      </c>
      <c r="I2092" s="151">
        <f t="shared" si="222"/>
        <v>0.96</v>
      </c>
      <c r="J2092">
        <f t="shared" si="223"/>
        <v>0.6399999999999999</v>
      </c>
      <c r="K2092">
        <f t="shared" si="224"/>
        <v>0.48</v>
      </c>
      <c r="L2092">
        <f t="shared" si="225"/>
        <v>0.72</v>
      </c>
      <c r="M2092" s="150"/>
      <c r="U2092" s="239"/>
    </row>
    <row r="2093" spans="1:21">
      <c r="A2093" s="239" t="s">
        <v>3987</v>
      </c>
      <c r="B2093" s="239">
        <f t="shared" si="226"/>
        <v>42.4</v>
      </c>
      <c r="C2093" s="239">
        <f t="shared" si="227"/>
        <v>7.1</v>
      </c>
      <c r="E2093" s="149" t="s">
        <v>3006</v>
      </c>
      <c r="F2093" s="150">
        <v>5.61</v>
      </c>
      <c r="G2093" s="150">
        <v>0.133136</v>
      </c>
      <c r="H2093" s="150">
        <v>1.6E-2</v>
      </c>
      <c r="I2093" s="151">
        <f t="shared" si="222"/>
        <v>0.96</v>
      </c>
      <c r="J2093">
        <f t="shared" si="223"/>
        <v>0.6399999999999999</v>
      </c>
      <c r="K2093">
        <f t="shared" si="224"/>
        <v>0.48</v>
      </c>
      <c r="L2093">
        <f t="shared" si="225"/>
        <v>0.72</v>
      </c>
      <c r="M2093" s="150"/>
      <c r="U2093" s="239"/>
    </row>
    <row r="2094" spans="1:21">
      <c r="A2094" s="239" t="s">
        <v>3987</v>
      </c>
      <c r="B2094" s="239">
        <f t="shared" si="226"/>
        <v>42.4</v>
      </c>
      <c r="C2094" s="239">
        <f t="shared" si="227"/>
        <v>8</v>
      </c>
      <c r="E2094" s="149" t="s">
        <v>3007</v>
      </c>
      <c r="F2094" s="150">
        <v>6.79</v>
      </c>
      <c r="G2094" s="150">
        <v>0.133136</v>
      </c>
      <c r="H2094" s="150">
        <v>0.02</v>
      </c>
      <c r="I2094" s="151">
        <f t="shared" si="222"/>
        <v>1.2</v>
      </c>
      <c r="J2094">
        <f t="shared" si="223"/>
        <v>0.79999999999999993</v>
      </c>
      <c r="K2094">
        <f t="shared" si="224"/>
        <v>0.6</v>
      </c>
      <c r="L2094">
        <f t="shared" si="225"/>
        <v>0.89999999999999991</v>
      </c>
      <c r="M2094" s="150"/>
      <c r="U2094" s="239"/>
    </row>
    <row r="2095" spans="1:21">
      <c r="A2095" s="239" t="s">
        <v>3987</v>
      </c>
      <c r="B2095" s="239">
        <f t="shared" si="226"/>
        <v>42.4</v>
      </c>
      <c r="C2095" s="239">
        <f t="shared" si="227"/>
        <v>10</v>
      </c>
      <c r="E2095" s="149" t="s">
        <v>2996</v>
      </c>
      <c r="F2095" s="150">
        <v>7.99</v>
      </c>
      <c r="G2095" s="150">
        <v>0.133136</v>
      </c>
      <c r="H2095" s="150">
        <v>2.4E-2</v>
      </c>
      <c r="I2095" s="151">
        <f t="shared" si="222"/>
        <v>1.44</v>
      </c>
      <c r="J2095">
        <f t="shared" si="223"/>
        <v>0.96</v>
      </c>
      <c r="K2095">
        <f t="shared" si="224"/>
        <v>0.72</v>
      </c>
      <c r="L2095">
        <f t="shared" si="225"/>
        <v>1.08</v>
      </c>
      <c r="M2095" s="150"/>
      <c r="U2095" s="239"/>
    </row>
    <row r="2096" spans="1:21">
      <c r="A2096" s="239" t="s">
        <v>3987</v>
      </c>
      <c r="B2096" s="239">
        <f t="shared" si="226"/>
        <v>43</v>
      </c>
      <c r="C2096" s="239">
        <f t="shared" si="227"/>
        <v>0.5</v>
      </c>
      <c r="E2096" s="149" t="s">
        <v>3008</v>
      </c>
      <c r="F2096" s="150">
        <v>0.52</v>
      </c>
      <c r="G2096" s="150">
        <v>0.13502</v>
      </c>
      <c r="H2096" s="150">
        <v>0.01</v>
      </c>
      <c r="I2096" s="151">
        <f t="shared" si="222"/>
        <v>0.6</v>
      </c>
      <c r="J2096">
        <f t="shared" si="223"/>
        <v>0.39999999999999997</v>
      </c>
      <c r="K2096">
        <f t="shared" si="224"/>
        <v>0.3</v>
      </c>
      <c r="L2096">
        <f t="shared" si="225"/>
        <v>0.44999999999999996</v>
      </c>
      <c r="M2096" s="150"/>
      <c r="U2096" s="239"/>
    </row>
    <row r="2097" spans="1:21">
      <c r="A2097" s="239" t="s">
        <v>3987</v>
      </c>
      <c r="B2097" s="239">
        <f t="shared" si="226"/>
        <v>43</v>
      </c>
      <c r="C2097" s="239">
        <f t="shared" si="227"/>
        <v>0.8</v>
      </c>
      <c r="E2097" s="149" t="s">
        <v>3009</v>
      </c>
      <c r="F2097" s="150">
        <v>0.83</v>
      </c>
      <c r="G2097" s="150">
        <v>0.13502</v>
      </c>
      <c r="H2097" s="150">
        <v>0.01</v>
      </c>
      <c r="I2097" s="151">
        <f t="shared" si="222"/>
        <v>0.6</v>
      </c>
      <c r="J2097">
        <f t="shared" si="223"/>
        <v>0.39999999999999997</v>
      </c>
      <c r="K2097">
        <f t="shared" si="224"/>
        <v>0.3</v>
      </c>
      <c r="L2097">
        <f t="shared" si="225"/>
        <v>0.44999999999999996</v>
      </c>
      <c r="M2097" s="150"/>
      <c r="U2097" s="239"/>
    </row>
    <row r="2098" spans="1:21">
      <c r="A2098" s="239" t="s">
        <v>3987</v>
      </c>
      <c r="B2098" s="239">
        <f t="shared" si="226"/>
        <v>43</v>
      </c>
      <c r="C2098" s="239">
        <f t="shared" si="227"/>
        <v>1</v>
      </c>
      <c r="E2098" s="149" t="s">
        <v>3010</v>
      </c>
      <c r="F2098" s="150">
        <v>1.04</v>
      </c>
      <c r="G2098" s="150">
        <v>0.13502</v>
      </c>
      <c r="H2098" s="150">
        <v>0.01</v>
      </c>
      <c r="I2098" s="151">
        <f t="shared" si="222"/>
        <v>0.6</v>
      </c>
      <c r="J2098">
        <f t="shared" si="223"/>
        <v>0.39999999999999997</v>
      </c>
      <c r="K2098">
        <f t="shared" si="224"/>
        <v>0.3</v>
      </c>
      <c r="L2098">
        <f t="shared" si="225"/>
        <v>0.44999999999999996</v>
      </c>
      <c r="M2098" s="150"/>
      <c r="U2098" s="239"/>
    </row>
    <row r="2099" spans="1:21">
      <c r="A2099" s="239" t="s">
        <v>3987</v>
      </c>
      <c r="B2099" s="239">
        <f t="shared" si="226"/>
        <v>43</v>
      </c>
      <c r="C2099" s="239">
        <f t="shared" si="227"/>
        <v>1.5</v>
      </c>
      <c r="E2099" s="149" t="s">
        <v>3011</v>
      </c>
      <c r="F2099" s="150">
        <v>1.54</v>
      </c>
      <c r="G2099" s="150">
        <v>0.13502</v>
      </c>
      <c r="H2099" s="150">
        <v>0.01</v>
      </c>
      <c r="I2099" s="151">
        <f t="shared" si="222"/>
        <v>0.6</v>
      </c>
      <c r="J2099">
        <f t="shared" si="223"/>
        <v>0.39999999999999997</v>
      </c>
      <c r="K2099">
        <f t="shared" si="224"/>
        <v>0.3</v>
      </c>
      <c r="L2099">
        <f t="shared" si="225"/>
        <v>0.44999999999999996</v>
      </c>
      <c r="M2099" s="150"/>
      <c r="U2099" s="239"/>
    </row>
    <row r="2100" spans="1:21">
      <c r="A2100" s="239" t="s">
        <v>3987</v>
      </c>
      <c r="B2100" s="239">
        <f t="shared" si="226"/>
        <v>43</v>
      </c>
      <c r="C2100" s="239">
        <f t="shared" si="227"/>
        <v>1.75</v>
      </c>
      <c r="E2100" s="149" t="s">
        <v>3012</v>
      </c>
      <c r="F2100" s="150">
        <v>1.78</v>
      </c>
      <c r="G2100" s="150">
        <v>0.13502</v>
      </c>
      <c r="H2100" s="150">
        <v>0.01</v>
      </c>
      <c r="I2100" s="151">
        <f t="shared" si="222"/>
        <v>0.6</v>
      </c>
      <c r="J2100">
        <f t="shared" si="223"/>
        <v>0.39999999999999997</v>
      </c>
      <c r="K2100">
        <f t="shared" si="224"/>
        <v>0.3</v>
      </c>
      <c r="L2100">
        <f t="shared" si="225"/>
        <v>0.44999999999999996</v>
      </c>
      <c r="M2100" s="150"/>
      <c r="U2100" s="239"/>
    </row>
    <row r="2101" spans="1:21">
      <c r="A2101" s="239" t="s">
        <v>3987</v>
      </c>
      <c r="B2101" s="239">
        <f t="shared" si="226"/>
        <v>43</v>
      </c>
      <c r="C2101" s="239">
        <f t="shared" si="227"/>
        <v>2</v>
      </c>
      <c r="E2101" s="149" t="s">
        <v>3013</v>
      </c>
      <c r="F2101" s="150">
        <v>2.02</v>
      </c>
      <c r="G2101" s="150">
        <v>0.13502</v>
      </c>
      <c r="H2101" s="150">
        <v>0.01</v>
      </c>
      <c r="I2101" s="151">
        <f t="shared" si="222"/>
        <v>0.6</v>
      </c>
      <c r="J2101">
        <f t="shared" si="223"/>
        <v>0.39999999999999997</v>
      </c>
      <c r="K2101">
        <f t="shared" si="224"/>
        <v>0.3</v>
      </c>
      <c r="L2101">
        <f t="shared" si="225"/>
        <v>0.44999999999999996</v>
      </c>
      <c r="M2101" s="150"/>
      <c r="U2101" s="239"/>
    </row>
    <row r="2102" spans="1:21">
      <c r="A2102" s="239" t="s">
        <v>3987</v>
      </c>
      <c r="B2102" s="239">
        <f t="shared" si="226"/>
        <v>43</v>
      </c>
      <c r="C2102" s="239">
        <f t="shared" si="227"/>
        <v>2.5</v>
      </c>
      <c r="E2102" s="149" t="s">
        <v>3014</v>
      </c>
      <c r="F2102" s="150">
        <v>2.5</v>
      </c>
      <c r="G2102" s="150">
        <v>0.13502</v>
      </c>
      <c r="H2102" s="150">
        <v>0.01</v>
      </c>
      <c r="I2102" s="151">
        <f t="shared" si="222"/>
        <v>0.6</v>
      </c>
      <c r="J2102">
        <f t="shared" si="223"/>
        <v>0.39999999999999997</v>
      </c>
      <c r="K2102">
        <f t="shared" si="224"/>
        <v>0.3</v>
      </c>
      <c r="L2102">
        <f t="shared" si="225"/>
        <v>0.44999999999999996</v>
      </c>
      <c r="M2102" s="150"/>
      <c r="U2102" s="239"/>
    </row>
    <row r="2103" spans="1:21">
      <c r="A2103" s="239" t="s">
        <v>3987</v>
      </c>
      <c r="B2103" s="239">
        <f t="shared" si="226"/>
        <v>43</v>
      </c>
      <c r="C2103" s="239">
        <f t="shared" si="227"/>
        <v>3</v>
      </c>
      <c r="E2103" s="149" t="s">
        <v>3015</v>
      </c>
      <c r="F2103" s="150">
        <v>2.96</v>
      </c>
      <c r="G2103" s="150">
        <v>0.13502</v>
      </c>
      <c r="H2103" s="150">
        <v>0.01</v>
      </c>
      <c r="I2103" s="151">
        <f t="shared" si="222"/>
        <v>0.6</v>
      </c>
      <c r="J2103">
        <f t="shared" si="223"/>
        <v>0.39999999999999997</v>
      </c>
      <c r="K2103">
        <f t="shared" si="224"/>
        <v>0.3</v>
      </c>
      <c r="L2103">
        <f t="shared" si="225"/>
        <v>0.44999999999999996</v>
      </c>
      <c r="M2103" s="150"/>
      <c r="U2103" s="239"/>
    </row>
    <row r="2104" spans="1:21">
      <c r="A2104" s="239" t="s">
        <v>3987</v>
      </c>
      <c r="B2104" s="239">
        <f t="shared" si="226"/>
        <v>43</v>
      </c>
      <c r="C2104" s="239">
        <f t="shared" si="227"/>
        <v>4</v>
      </c>
      <c r="E2104" s="149" t="s">
        <v>3016</v>
      </c>
      <c r="F2104" s="150">
        <v>3.85</v>
      </c>
      <c r="G2104" s="150">
        <v>0.13502</v>
      </c>
      <c r="H2104" s="150">
        <v>1.2E-2</v>
      </c>
      <c r="I2104" s="151">
        <f t="shared" si="222"/>
        <v>0.72</v>
      </c>
      <c r="J2104">
        <f t="shared" si="223"/>
        <v>0.48</v>
      </c>
      <c r="K2104">
        <f t="shared" si="224"/>
        <v>0.36</v>
      </c>
      <c r="L2104">
        <f t="shared" si="225"/>
        <v>0.54</v>
      </c>
      <c r="M2104" s="150"/>
      <c r="U2104" s="239"/>
    </row>
    <row r="2105" spans="1:21">
      <c r="A2105" s="239" t="s">
        <v>3987</v>
      </c>
      <c r="B2105" s="239">
        <f t="shared" si="226"/>
        <v>44</v>
      </c>
      <c r="C2105" s="239">
        <f t="shared" si="227"/>
        <v>1</v>
      </c>
      <c r="E2105" s="149" t="s">
        <v>3017</v>
      </c>
      <c r="F2105" s="150">
        <v>1.06</v>
      </c>
      <c r="G2105" s="150">
        <v>0.13816000000000001</v>
      </c>
      <c r="H2105" s="150">
        <v>0.01</v>
      </c>
      <c r="I2105" s="151">
        <f t="shared" si="222"/>
        <v>0.6</v>
      </c>
      <c r="J2105">
        <f t="shared" si="223"/>
        <v>0.39999999999999997</v>
      </c>
      <c r="K2105">
        <f t="shared" si="224"/>
        <v>0.3</v>
      </c>
      <c r="L2105">
        <f t="shared" si="225"/>
        <v>0.44999999999999996</v>
      </c>
      <c r="M2105" s="150"/>
      <c r="U2105" s="239"/>
    </row>
    <row r="2106" spans="1:21">
      <c r="A2106" s="239" t="s">
        <v>3987</v>
      </c>
      <c r="B2106" s="239">
        <f t="shared" si="226"/>
        <v>44</v>
      </c>
      <c r="C2106" s="239">
        <f t="shared" si="227"/>
        <v>1.5</v>
      </c>
      <c r="E2106" s="149" t="s">
        <v>3018</v>
      </c>
      <c r="F2106" s="150">
        <v>1.57</v>
      </c>
      <c r="G2106" s="150">
        <v>0.13816000000000001</v>
      </c>
      <c r="H2106" s="150">
        <v>0.01</v>
      </c>
      <c r="I2106" s="151">
        <f t="shared" si="222"/>
        <v>0.6</v>
      </c>
      <c r="J2106">
        <f t="shared" si="223"/>
        <v>0.39999999999999997</v>
      </c>
      <c r="K2106">
        <f t="shared" si="224"/>
        <v>0.3</v>
      </c>
      <c r="L2106">
        <f t="shared" si="225"/>
        <v>0.44999999999999996</v>
      </c>
      <c r="M2106" s="150"/>
      <c r="U2106" s="239"/>
    </row>
    <row r="2107" spans="1:21">
      <c r="A2107" s="239" t="s">
        <v>3987</v>
      </c>
      <c r="B2107" s="239">
        <f t="shared" si="226"/>
        <v>44</v>
      </c>
      <c r="C2107" s="239">
        <f t="shared" si="227"/>
        <v>2</v>
      </c>
      <c r="E2107" s="149" t="s">
        <v>3019</v>
      </c>
      <c r="F2107" s="150">
        <v>2.0699999999999998</v>
      </c>
      <c r="G2107" s="150">
        <v>0.13816000000000001</v>
      </c>
      <c r="H2107" s="150">
        <v>0.01</v>
      </c>
      <c r="I2107" s="151">
        <f t="shared" si="222"/>
        <v>0.6</v>
      </c>
      <c r="J2107">
        <f t="shared" si="223"/>
        <v>0.39999999999999997</v>
      </c>
      <c r="K2107">
        <f t="shared" si="224"/>
        <v>0.3</v>
      </c>
      <c r="L2107">
        <f t="shared" si="225"/>
        <v>0.44999999999999996</v>
      </c>
      <c r="M2107" s="150"/>
      <c r="U2107" s="239"/>
    </row>
    <row r="2108" spans="1:21">
      <c r="A2108" s="239" t="s">
        <v>3987</v>
      </c>
      <c r="B2108" s="239">
        <f t="shared" si="226"/>
        <v>44</v>
      </c>
      <c r="C2108" s="239">
        <f t="shared" si="227"/>
        <v>2.2000000000000002</v>
      </c>
      <c r="E2108" s="149" t="s">
        <v>3020</v>
      </c>
      <c r="F2108" s="150">
        <v>2.27</v>
      </c>
      <c r="G2108" s="150">
        <v>0.13816000000000001</v>
      </c>
      <c r="H2108" s="150">
        <v>0.01</v>
      </c>
      <c r="I2108" s="151">
        <f t="shared" si="222"/>
        <v>0.6</v>
      </c>
      <c r="J2108">
        <f t="shared" si="223"/>
        <v>0.39999999999999997</v>
      </c>
      <c r="K2108">
        <f t="shared" si="224"/>
        <v>0.3</v>
      </c>
      <c r="L2108">
        <f t="shared" si="225"/>
        <v>0.44999999999999996</v>
      </c>
      <c r="M2108" s="150"/>
      <c r="U2108" s="239"/>
    </row>
    <row r="2109" spans="1:21">
      <c r="A2109" s="239" t="s">
        <v>3987</v>
      </c>
      <c r="B2109" s="239">
        <f t="shared" si="226"/>
        <v>44</v>
      </c>
      <c r="C2109" s="239">
        <f t="shared" si="227"/>
        <v>2.5</v>
      </c>
      <c r="E2109" s="149" t="s">
        <v>3021</v>
      </c>
      <c r="F2109" s="150">
        <v>2.6</v>
      </c>
      <c r="G2109" s="150">
        <v>0.13816000000000001</v>
      </c>
      <c r="H2109" s="150">
        <v>0.01</v>
      </c>
      <c r="I2109" s="151">
        <f t="shared" si="222"/>
        <v>0.6</v>
      </c>
      <c r="J2109">
        <f t="shared" si="223"/>
        <v>0.39999999999999997</v>
      </c>
      <c r="K2109">
        <f t="shared" si="224"/>
        <v>0.3</v>
      </c>
      <c r="L2109">
        <f t="shared" si="225"/>
        <v>0.44999999999999996</v>
      </c>
      <c r="M2109" s="150"/>
      <c r="U2109" s="239"/>
    </row>
    <row r="2110" spans="1:21">
      <c r="A2110" s="239" t="s">
        <v>3987</v>
      </c>
      <c r="B2110" s="239">
        <f t="shared" si="226"/>
        <v>44</v>
      </c>
      <c r="C2110" s="239">
        <f t="shared" si="227"/>
        <v>3</v>
      </c>
      <c r="E2110" s="149" t="s">
        <v>3022</v>
      </c>
      <c r="F2110" s="150">
        <v>3.03</v>
      </c>
      <c r="G2110" s="150">
        <v>0.13816000000000001</v>
      </c>
      <c r="H2110" s="150">
        <v>0.01</v>
      </c>
      <c r="I2110" s="151">
        <f t="shared" si="222"/>
        <v>0.6</v>
      </c>
      <c r="J2110">
        <f t="shared" si="223"/>
        <v>0.39999999999999997</v>
      </c>
      <c r="K2110">
        <f t="shared" si="224"/>
        <v>0.3</v>
      </c>
      <c r="L2110">
        <f t="shared" si="225"/>
        <v>0.44999999999999996</v>
      </c>
      <c r="M2110" s="150"/>
      <c r="U2110" s="239"/>
    </row>
    <row r="2111" spans="1:21">
      <c r="A2111" s="239" t="s">
        <v>3987</v>
      </c>
      <c r="B2111" s="239">
        <f t="shared" si="226"/>
        <v>44</v>
      </c>
      <c r="C2111" s="239">
        <f t="shared" si="227"/>
        <v>4</v>
      </c>
      <c r="E2111" s="149" t="s">
        <v>3023</v>
      </c>
      <c r="F2111" s="150">
        <v>3.95</v>
      </c>
      <c r="G2111" s="150">
        <v>0.13816000000000001</v>
      </c>
      <c r="H2111" s="150">
        <v>1.2E-2</v>
      </c>
      <c r="I2111" s="151">
        <f t="shared" si="222"/>
        <v>0.72</v>
      </c>
      <c r="J2111">
        <f t="shared" si="223"/>
        <v>0.48</v>
      </c>
      <c r="K2111">
        <f t="shared" si="224"/>
        <v>0.36</v>
      </c>
      <c r="L2111">
        <f t="shared" si="225"/>
        <v>0.54</v>
      </c>
      <c r="M2111" s="150"/>
      <c r="U2111" s="239"/>
    </row>
    <row r="2112" spans="1:21">
      <c r="A2112" s="239" t="s">
        <v>3987</v>
      </c>
      <c r="B2112" s="239">
        <f t="shared" si="226"/>
        <v>44</v>
      </c>
      <c r="C2112" s="239">
        <f t="shared" si="227"/>
        <v>5</v>
      </c>
      <c r="E2112" s="149" t="s">
        <v>3024</v>
      </c>
      <c r="F2112" s="150">
        <v>4.8099999999999996</v>
      </c>
      <c r="G2112" s="150">
        <v>0.13816000000000001</v>
      </c>
      <c r="H2112" s="150">
        <v>1.2E-2</v>
      </c>
      <c r="I2112" s="151">
        <f t="shared" si="222"/>
        <v>0.72</v>
      </c>
      <c r="J2112">
        <f t="shared" si="223"/>
        <v>0.48</v>
      </c>
      <c r="K2112">
        <f t="shared" si="224"/>
        <v>0.36</v>
      </c>
      <c r="L2112">
        <f t="shared" si="225"/>
        <v>0.54</v>
      </c>
      <c r="M2112" s="150"/>
      <c r="U2112" s="239"/>
    </row>
    <row r="2113" spans="1:21">
      <c r="A2113" s="239" t="s">
        <v>3987</v>
      </c>
      <c r="B2113" s="239">
        <f t="shared" si="226"/>
        <v>44</v>
      </c>
      <c r="C2113" s="239">
        <f t="shared" si="227"/>
        <v>5.5</v>
      </c>
      <c r="E2113" s="149" t="s">
        <v>3025</v>
      </c>
      <c r="F2113" s="150">
        <v>5.22</v>
      </c>
      <c r="G2113" s="150">
        <v>0.13816000000000001</v>
      </c>
      <c r="H2113" s="150">
        <v>1.6E-2</v>
      </c>
      <c r="I2113" s="151">
        <f t="shared" ref="I2113:I2176" si="228">H2113*60</f>
        <v>0.96</v>
      </c>
      <c r="J2113">
        <f t="shared" ref="J2113:J2176" si="229">40/60*I2113</f>
        <v>0.6399999999999999</v>
      </c>
      <c r="K2113">
        <f t="shared" ref="K2113:K2176" si="230">(30/60*I2113)</f>
        <v>0.48</v>
      </c>
      <c r="L2113">
        <f t="shared" ref="L2113:L2176" si="231">45/60*I2113</f>
        <v>0.72</v>
      </c>
      <c r="M2113" s="150"/>
      <c r="U2113" s="239"/>
    </row>
    <row r="2114" spans="1:21">
      <c r="A2114" s="239" t="s">
        <v>3987</v>
      </c>
      <c r="B2114" s="239">
        <f t="shared" si="226"/>
        <v>44</v>
      </c>
      <c r="C2114" s="239">
        <f t="shared" si="227"/>
        <v>6</v>
      </c>
      <c r="E2114" s="149" t="s">
        <v>3026</v>
      </c>
      <c r="F2114" s="150">
        <v>5.62</v>
      </c>
      <c r="G2114" s="150">
        <v>0.13816000000000001</v>
      </c>
      <c r="H2114" s="150">
        <v>1.6E-2</v>
      </c>
      <c r="I2114" s="151">
        <f t="shared" si="228"/>
        <v>0.96</v>
      </c>
      <c r="J2114">
        <f t="shared" si="229"/>
        <v>0.6399999999999999</v>
      </c>
      <c r="K2114">
        <f t="shared" si="230"/>
        <v>0.48</v>
      </c>
      <c r="L2114">
        <f t="shared" si="231"/>
        <v>0.72</v>
      </c>
      <c r="M2114" s="150"/>
      <c r="U2114" s="239"/>
    </row>
    <row r="2115" spans="1:21">
      <c r="A2115" s="239" t="s">
        <v>3987</v>
      </c>
      <c r="B2115" s="239">
        <f t="shared" si="226"/>
        <v>44</v>
      </c>
      <c r="C2115" s="239">
        <f t="shared" si="227"/>
        <v>6.5</v>
      </c>
      <c r="E2115" s="149" t="s">
        <v>3027</v>
      </c>
      <c r="F2115" s="150">
        <v>6.01</v>
      </c>
      <c r="G2115" s="150">
        <v>0.13816000000000001</v>
      </c>
      <c r="H2115" s="150">
        <v>1.6E-2</v>
      </c>
      <c r="I2115" s="151">
        <f t="shared" si="228"/>
        <v>0.96</v>
      </c>
      <c r="J2115">
        <f t="shared" si="229"/>
        <v>0.6399999999999999</v>
      </c>
      <c r="K2115">
        <f t="shared" si="230"/>
        <v>0.48</v>
      </c>
      <c r="L2115">
        <f t="shared" si="231"/>
        <v>0.72</v>
      </c>
      <c r="M2115" s="150"/>
      <c r="U2115" s="239"/>
    </row>
    <row r="2116" spans="1:21">
      <c r="A2116" s="239" t="s">
        <v>3987</v>
      </c>
      <c r="B2116" s="239">
        <f t="shared" si="226"/>
        <v>44</v>
      </c>
      <c r="C2116" s="239">
        <f t="shared" si="227"/>
        <v>7</v>
      </c>
      <c r="E2116" s="149" t="s">
        <v>3028</v>
      </c>
      <c r="F2116" s="150">
        <v>6.39</v>
      </c>
      <c r="G2116" s="150">
        <v>0.13816000000000001</v>
      </c>
      <c r="H2116" s="150">
        <v>1.6E-2</v>
      </c>
      <c r="I2116" s="151">
        <f t="shared" si="228"/>
        <v>0.96</v>
      </c>
      <c r="J2116">
        <f t="shared" si="229"/>
        <v>0.6399999999999999</v>
      </c>
      <c r="K2116">
        <f t="shared" si="230"/>
        <v>0.48</v>
      </c>
      <c r="L2116">
        <f t="shared" si="231"/>
        <v>0.72</v>
      </c>
      <c r="M2116" s="150"/>
      <c r="U2116" s="239"/>
    </row>
    <row r="2117" spans="1:21">
      <c r="A2117" s="239" t="s">
        <v>3987</v>
      </c>
      <c r="B2117" s="239">
        <f t="shared" si="226"/>
        <v>44</v>
      </c>
      <c r="C2117" s="239">
        <f t="shared" si="227"/>
        <v>8</v>
      </c>
      <c r="E2117" s="149" t="s">
        <v>3029</v>
      </c>
      <c r="F2117" s="150">
        <v>7.1</v>
      </c>
      <c r="G2117" s="150">
        <v>0.13816000000000001</v>
      </c>
      <c r="H2117" s="150">
        <v>0.02</v>
      </c>
      <c r="I2117" s="151">
        <f t="shared" si="228"/>
        <v>1.2</v>
      </c>
      <c r="J2117">
        <f t="shared" si="229"/>
        <v>0.79999999999999993</v>
      </c>
      <c r="K2117">
        <f t="shared" si="230"/>
        <v>0.6</v>
      </c>
      <c r="L2117">
        <f t="shared" si="231"/>
        <v>0.89999999999999991</v>
      </c>
      <c r="M2117" s="150"/>
      <c r="U2117" s="239"/>
    </row>
    <row r="2118" spans="1:21">
      <c r="A2118" s="239" t="s">
        <v>3987</v>
      </c>
      <c r="B2118" s="239">
        <f t="shared" si="226"/>
        <v>44.5</v>
      </c>
      <c r="C2118" s="239">
        <f t="shared" si="227"/>
        <v>2.6</v>
      </c>
      <c r="E2118" s="149" t="s">
        <v>3030</v>
      </c>
      <c r="F2118" s="150">
        <v>2.69</v>
      </c>
      <c r="G2118" s="150">
        <v>0.13972999999999999</v>
      </c>
      <c r="H2118" s="150">
        <v>0.01</v>
      </c>
      <c r="I2118" s="151">
        <f t="shared" si="228"/>
        <v>0.6</v>
      </c>
      <c r="J2118">
        <f t="shared" si="229"/>
        <v>0.39999999999999997</v>
      </c>
      <c r="K2118">
        <f t="shared" si="230"/>
        <v>0.3</v>
      </c>
      <c r="L2118">
        <f t="shared" si="231"/>
        <v>0.44999999999999996</v>
      </c>
      <c r="M2118" s="150"/>
      <c r="U2118" s="239"/>
    </row>
    <row r="2119" spans="1:21">
      <c r="A2119" s="239" t="s">
        <v>3987</v>
      </c>
      <c r="B2119" s="239">
        <f t="shared" si="226"/>
        <v>44.5</v>
      </c>
      <c r="C2119" s="239">
        <f t="shared" si="227"/>
        <v>2.9</v>
      </c>
      <c r="E2119" s="149" t="s">
        <v>3031</v>
      </c>
      <c r="F2119" s="150">
        <v>2.98</v>
      </c>
      <c r="G2119" s="150">
        <v>0.13972999999999999</v>
      </c>
      <c r="H2119" s="150">
        <v>0.01</v>
      </c>
      <c r="I2119" s="151">
        <f t="shared" si="228"/>
        <v>0.6</v>
      </c>
      <c r="J2119">
        <f t="shared" si="229"/>
        <v>0.39999999999999997</v>
      </c>
      <c r="K2119">
        <f t="shared" si="230"/>
        <v>0.3</v>
      </c>
      <c r="L2119">
        <f t="shared" si="231"/>
        <v>0.44999999999999996</v>
      </c>
      <c r="M2119" s="150"/>
      <c r="U2119" s="239"/>
    </row>
    <row r="2120" spans="1:21">
      <c r="A2120" s="239" t="s">
        <v>3987</v>
      </c>
      <c r="B2120" s="239">
        <f t="shared" si="226"/>
        <v>44.5</v>
      </c>
      <c r="C2120" s="239">
        <f t="shared" si="227"/>
        <v>3.2</v>
      </c>
      <c r="E2120" s="149" t="s">
        <v>3032</v>
      </c>
      <c r="F2120" s="150">
        <v>3.26</v>
      </c>
      <c r="G2120" s="150">
        <v>0.13972999999999999</v>
      </c>
      <c r="H2120" s="150">
        <v>0.01</v>
      </c>
      <c r="I2120" s="151">
        <f t="shared" si="228"/>
        <v>0.6</v>
      </c>
      <c r="J2120">
        <f t="shared" si="229"/>
        <v>0.39999999999999997</v>
      </c>
      <c r="K2120">
        <f t="shared" si="230"/>
        <v>0.3</v>
      </c>
      <c r="L2120">
        <f t="shared" si="231"/>
        <v>0.44999999999999996</v>
      </c>
      <c r="M2120" s="150"/>
      <c r="U2120" s="239"/>
    </row>
    <row r="2121" spans="1:21">
      <c r="A2121" s="239" t="s">
        <v>3987</v>
      </c>
      <c r="B2121" s="239">
        <f t="shared" si="226"/>
        <v>44.5</v>
      </c>
      <c r="C2121" s="239">
        <f t="shared" si="227"/>
        <v>3.6</v>
      </c>
      <c r="E2121" s="149" t="s">
        <v>3033</v>
      </c>
      <c r="F2121" s="150">
        <v>3.63</v>
      </c>
      <c r="G2121" s="150">
        <v>0.13972999999999999</v>
      </c>
      <c r="H2121" s="150">
        <v>1.2E-2</v>
      </c>
      <c r="I2121" s="151">
        <f t="shared" si="228"/>
        <v>0.72</v>
      </c>
      <c r="J2121">
        <f t="shared" si="229"/>
        <v>0.48</v>
      </c>
      <c r="K2121">
        <f t="shared" si="230"/>
        <v>0.36</v>
      </c>
      <c r="L2121">
        <f t="shared" si="231"/>
        <v>0.54</v>
      </c>
      <c r="M2121" s="150"/>
      <c r="U2121" s="239"/>
    </row>
    <row r="2122" spans="1:21">
      <c r="A2122" s="239" t="s">
        <v>3987</v>
      </c>
      <c r="B2122" s="239">
        <f t="shared" si="226"/>
        <v>44.5</v>
      </c>
      <c r="C2122" s="239">
        <f t="shared" si="227"/>
        <v>4</v>
      </c>
      <c r="E2122" s="149" t="s">
        <v>3034</v>
      </c>
      <c r="F2122" s="150">
        <v>4</v>
      </c>
      <c r="G2122" s="150">
        <v>0.13972999999999999</v>
      </c>
      <c r="H2122" s="150">
        <v>1.2E-2</v>
      </c>
      <c r="I2122" s="151">
        <f t="shared" si="228"/>
        <v>0.72</v>
      </c>
      <c r="J2122">
        <f t="shared" si="229"/>
        <v>0.48</v>
      </c>
      <c r="K2122">
        <f t="shared" si="230"/>
        <v>0.36</v>
      </c>
      <c r="L2122">
        <f t="shared" si="231"/>
        <v>0.54</v>
      </c>
      <c r="M2122" s="150"/>
      <c r="U2122" s="239"/>
    </row>
    <row r="2123" spans="1:21">
      <c r="A2123" s="239" t="s">
        <v>3987</v>
      </c>
      <c r="B2123" s="239">
        <f t="shared" si="226"/>
        <v>44.5</v>
      </c>
      <c r="C2123" s="239">
        <f t="shared" si="227"/>
        <v>4.5</v>
      </c>
      <c r="E2123" s="149" t="s">
        <v>3035</v>
      </c>
      <c r="F2123" s="150">
        <v>4.4400000000000004</v>
      </c>
      <c r="G2123" s="150">
        <v>0.13972999999999999</v>
      </c>
      <c r="H2123" s="150">
        <v>1.2E-2</v>
      </c>
      <c r="I2123" s="151">
        <f t="shared" si="228"/>
        <v>0.72</v>
      </c>
      <c r="J2123">
        <f t="shared" si="229"/>
        <v>0.48</v>
      </c>
      <c r="K2123">
        <f t="shared" si="230"/>
        <v>0.36</v>
      </c>
      <c r="L2123">
        <f t="shared" si="231"/>
        <v>0.54</v>
      </c>
      <c r="M2123" s="150"/>
      <c r="U2123" s="239"/>
    </row>
    <row r="2124" spans="1:21">
      <c r="A2124" s="239" t="s">
        <v>3987</v>
      </c>
      <c r="B2124" s="239">
        <f t="shared" si="226"/>
        <v>44.5</v>
      </c>
      <c r="C2124" s="239">
        <f t="shared" si="227"/>
        <v>5</v>
      </c>
      <c r="E2124" s="149" t="s">
        <v>3036</v>
      </c>
      <c r="F2124" s="150">
        <v>4.87</v>
      </c>
      <c r="G2124" s="150">
        <v>0.13972999999999999</v>
      </c>
      <c r="H2124" s="150">
        <v>1.2E-2</v>
      </c>
      <c r="I2124" s="151">
        <f t="shared" si="228"/>
        <v>0.72</v>
      </c>
      <c r="J2124">
        <f t="shared" si="229"/>
        <v>0.48</v>
      </c>
      <c r="K2124">
        <f t="shared" si="230"/>
        <v>0.36</v>
      </c>
      <c r="L2124">
        <f t="shared" si="231"/>
        <v>0.54</v>
      </c>
      <c r="M2124" s="150"/>
      <c r="U2124" s="239"/>
    </row>
    <row r="2125" spans="1:21">
      <c r="A2125" s="239" t="s">
        <v>3987</v>
      </c>
      <c r="B2125" s="239">
        <f t="shared" si="226"/>
        <v>44.5</v>
      </c>
      <c r="C2125" s="239">
        <f t="shared" si="227"/>
        <v>5.6</v>
      </c>
      <c r="E2125" s="149" t="s">
        <v>3037</v>
      </c>
      <c r="F2125" s="150">
        <v>5.37</v>
      </c>
      <c r="G2125" s="150">
        <v>0.13972999999999999</v>
      </c>
      <c r="H2125" s="150">
        <v>1.6E-2</v>
      </c>
      <c r="I2125" s="151">
        <f t="shared" si="228"/>
        <v>0.96</v>
      </c>
      <c r="J2125">
        <f t="shared" si="229"/>
        <v>0.6399999999999999</v>
      </c>
      <c r="K2125">
        <f t="shared" si="230"/>
        <v>0.48</v>
      </c>
      <c r="L2125">
        <f t="shared" si="231"/>
        <v>0.72</v>
      </c>
      <c r="M2125" s="150"/>
      <c r="U2125" s="239"/>
    </row>
    <row r="2126" spans="1:21">
      <c r="A2126" s="239" t="s">
        <v>3987</v>
      </c>
      <c r="B2126" s="239">
        <f t="shared" si="226"/>
        <v>44.5</v>
      </c>
      <c r="C2126" s="239">
        <f t="shared" si="227"/>
        <v>6.3</v>
      </c>
      <c r="E2126" s="149" t="s">
        <v>3038</v>
      </c>
      <c r="F2126" s="150">
        <v>5.94</v>
      </c>
      <c r="G2126" s="150">
        <v>0.13972999999999999</v>
      </c>
      <c r="H2126" s="150">
        <v>1.6E-2</v>
      </c>
      <c r="I2126" s="151">
        <f t="shared" si="228"/>
        <v>0.96</v>
      </c>
      <c r="J2126">
        <f t="shared" si="229"/>
        <v>0.6399999999999999</v>
      </c>
      <c r="K2126">
        <f t="shared" si="230"/>
        <v>0.48</v>
      </c>
      <c r="L2126">
        <f t="shared" si="231"/>
        <v>0.72</v>
      </c>
      <c r="M2126" s="150"/>
      <c r="U2126" s="239"/>
    </row>
    <row r="2127" spans="1:21">
      <c r="A2127" s="239" t="s">
        <v>3987</v>
      </c>
      <c r="B2127" s="239">
        <f t="shared" si="226"/>
        <v>44.5</v>
      </c>
      <c r="C2127" s="239">
        <f t="shared" si="227"/>
        <v>8</v>
      </c>
      <c r="E2127" s="149" t="s">
        <v>3039</v>
      </c>
      <c r="F2127" s="150">
        <v>7.2</v>
      </c>
      <c r="G2127" s="150">
        <v>0.13972999999999999</v>
      </c>
      <c r="H2127" s="150">
        <v>0.02</v>
      </c>
      <c r="I2127" s="151">
        <f t="shared" si="228"/>
        <v>1.2</v>
      </c>
      <c r="J2127">
        <f t="shared" si="229"/>
        <v>0.79999999999999993</v>
      </c>
      <c r="K2127">
        <f t="shared" si="230"/>
        <v>0.6</v>
      </c>
      <c r="L2127">
        <f t="shared" si="231"/>
        <v>0.89999999999999991</v>
      </c>
      <c r="M2127" s="150"/>
      <c r="U2127" s="239"/>
    </row>
    <row r="2128" spans="1:21">
      <c r="A2128" s="239" t="s">
        <v>3987</v>
      </c>
      <c r="B2128" s="239">
        <f t="shared" si="226"/>
        <v>45</v>
      </c>
      <c r="C2128" s="239">
        <f t="shared" si="227"/>
        <v>0.5</v>
      </c>
      <c r="E2128" s="149" t="s">
        <v>3040</v>
      </c>
      <c r="F2128" s="150">
        <v>0.55000000000000004</v>
      </c>
      <c r="G2128" s="150">
        <v>0.14130000000000001</v>
      </c>
      <c r="H2128" s="150">
        <v>0.01</v>
      </c>
      <c r="I2128" s="151">
        <f t="shared" si="228"/>
        <v>0.6</v>
      </c>
      <c r="J2128">
        <f t="shared" si="229"/>
        <v>0.39999999999999997</v>
      </c>
      <c r="K2128">
        <f t="shared" si="230"/>
        <v>0.3</v>
      </c>
      <c r="L2128">
        <f t="shared" si="231"/>
        <v>0.44999999999999996</v>
      </c>
      <c r="M2128" s="150"/>
      <c r="U2128" s="239"/>
    </row>
    <row r="2129" spans="1:21">
      <c r="A2129" s="239" t="s">
        <v>3987</v>
      </c>
      <c r="B2129" s="239">
        <f t="shared" si="226"/>
        <v>45</v>
      </c>
      <c r="C2129" s="239">
        <f t="shared" si="227"/>
        <v>0.75</v>
      </c>
      <c r="E2129" s="149" t="s">
        <v>3041</v>
      </c>
      <c r="F2129" s="150">
        <v>0.82</v>
      </c>
      <c r="G2129" s="150">
        <v>0.14130000000000001</v>
      </c>
      <c r="H2129" s="150">
        <v>0.01</v>
      </c>
      <c r="I2129" s="151">
        <f t="shared" si="228"/>
        <v>0.6</v>
      </c>
      <c r="J2129">
        <f t="shared" si="229"/>
        <v>0.39999999999999997</v>
      </c>
      <c r="K2129">
        <f t="shared" si="230"/>
        <v>0.3</v>
      </c>
      <c r="L2129">
        <f t="shared" si="231"/>
        <v>0.44999999999999996</v>
      </c>
      <c r="M2129" s="150"/>
      <c r="U2129" s="239"/>
    </row>
    <row r="2130" spans="1:21">
      <c r="A2130" s="239" t="s">
        <v>3987</v>
      </c>
      <c r="B2130" s="239">
        <f t="shared" si="226"/>
        <v>45</v>
      </c>
      <c r="C2130" s="239">
        <f t="shared" si="227"/>
        <v>1</v>
      </c>
      <c r="E2130" s="149" t="s">
        <v>3042</v>
      </c>
      <c r="F2130" s="150">
        <v>1.0900000000000001</v>
      </c>
      <c r="G2130" s="150">
        <v>0.14130000000000001</v>
      </c>
      <c r="H2130" s="150">
        <v>0.01</v>
      </c>
      <c r="I2130" s="151">
        <f t="shared" si="228"/>
        <v>0.6</v>
      </c>
      <c r="J2130">
        <f t="shared" si="229"/>
        <v>0.39999999999999997</v>
      </c>
      <c r="K2130">
        <f t="shared" si="230"/>
        <v>0.3</v>
      </c>
      <c r="L2130">
        <f t="shared" si="231"/>
        <v>0.44999999999999996</v>
      </c>
      <c r="M2130" s="150"/>
      <c r="U2130" s="239"/>
    </row>
    <row r="2131" spans="1:21">
      <c r="A2131" s="239" t="s">
        <v>3987</v>
      </c>
      <c r="B2131" s="239">
        <f t="shared" si="226"/>
        <v>45</v>
      </c>
      <c r="C2131" s="239">
        <f t="shared" si="227"/>
        <v>1.2</v>
      </c>
      <c r="E2131" s="149" t="s">
        <v>3043</v>
      </c>
      <c r="F2131" s="150">
        <v>1.3</v>
      </c>
      <c r="G2131" s="150">
        <v>0.14130000000000001</v>
      </c>
      <c r="H2131" s="150">
        <v>0.01</v>
      </c>
      <c r="I2131" s="151">
        <f t="shared" si="228"/>
        <v>0.6</v>
      </c>
      <c r="J2131">
        <f t="shared" si="229"/>
        <v>0.39999999999999997</v>
      </c>
      <c r="K2131">
        <f t="shared" si="230"/>
        <v>0.3</v>
      </c>
      <c r="L2131">
        <f t="shared" si="231"/>
        <v>0.44999999999999996</v>
      </c>
      <c r="M2131" s="150"/>
      <c r="U2131" s="239"/>
    </row>
    <row r="2132" spans="1:21">
      <c r="A2132" s="239" t="s">
        <v>3987</v>
      </c>
      <c r="B2132" s="239">
        <f t="shared" si="226"/>
        <v>45</v>
      </c>
      <c r="C2132" s="239">
        <f t="shared" si="227"/>
        <v>1.25</v>
      </c>
      <c r="E2132" s="149" t="s">
        <v>3044</v>
      </c>
      <c r="F2132" s="150">
        <v>1.35</v>
      </c>
      <c r="G2132" s="150">
        <v>0.14130000000000001</v>
      </c>
      <c r="H2132" s="150">
        <v>0.01</v>
      </c>
      <c r="I2132" s="151">
        <f t="shared" si="228"/>
        <v>0.6</v>
      </c>
      <c r="J2132">
        <f t="shared" si="229"/>
        <v>0.39999999999999997</v>
      </c>
      <c r="K2132">
        <f t="shared" si="230"/>
        <v>0.3</v>
      </c>
      <c r="L2132">
        <f t="shared" si="231"/>
        <v>0.44999999999999996</v>
      </c>
      <c r="M2132" s="150"/>
      <c r="U2132" s="239"/>
    </row>
    <row r="2133" spans="1:21">
      <c r="A2133" s="239" t="s">
        <v>3987</v>
      </c>
      <c r="B2133" s="239">
        <f t="shared" si="226"/>
        <v>45</v>
      </c>
      <c r="C2133" s="239">
        <f t="shared" si="227"/>
        <v>1.5</v>
      </c>
      <c r="E2133" s="149" t="s">
        <v>3045</v>
      </c>
      <c r="F2133" s="150">
        <v>1.61</v>
      </c>
      <c r="G2133" s="150">
        <v>0.14130000000000001</v>
      </c>
      <c r="H2133" s="150">
        <v>0.01</v>
      </c>
      <c r="I2133" s="151">
        <f t="shared" si="228"/>
        <v>0.6</v>
      </c>
      <c r="J2133">
        <f t="shared" si="229"/>
        <v>0.39999999999999997</v>
      </c>
      <c r="K2133">
        <f t="shared" si="230"/>
        <v>0.3</v>
      </c>
      <c r="L2133">
        <f t="shared" si="231"/>
        <v>0.44999999999999996</v>
      </c>
      <c r="M2133" s="150"/>
      <c r="U2133" s="239"/>
    </row>
    <row r="2134" spans="1:21">
      <c r="A2134" s="239" t="s">
        <v>3987</v>
      </c>
      <c r="B2134" s="239">
        <f t="shared" si="226"/>
        <v>45</v>
      </c>
      <c r="C2134" s="239">
        <f t="shared" si="227"/>
        <v>1.75</v>
      </c>
      <c r="E2134" s="149" t="s">
        <v>3046</v>
      </c>
      <c r="F2134" s="150">
        <v>1.87</v>
      </c>
      <c r="G2134" s="150">
        <v>0.14130000000000001</v>
      </c>
      <c r="H2134" s="150">
        <v>0.01</v>
      </c>
      <c r="I2134" s="151">
        <f t="shared" si="228"/>
        <v>0.6</v>
      </c>
      <c r="J2134">
        <f t="shared" si="229"/>
        <v>0.39999999999999997</v>
      </c>
      <c r="K2134">
        <f t="shared" si="230"/>
        <v>0.3</v>
      </c>
      <c r="L2134">
        <f t="shared" si="231"/>
        <v>0.44999999999999996</v>
      </c>
      <c r="M2134" s="150"/>
      <c r="U2134" s="239"/>
    </row>
    <row r="2135" spans="1:21">
      <c r="A2135" s="239" t="s">
        <v>3987</v>
      </c>
      <c r="B2135" s="239">
        <f t="shared" si="226"/>
        <v>45</v>
      </c>
      <c r="C2135" s="239">
        <f t="shared" si="227"/>
        <v>2</v>
      </c>
      <c r="E2135" s="149" t="s">
        <v>3053</v>
      </c>
      <c r="F2135" s="150">
        <v>2.12</v>
      </c>
      <c r="G2135" s="150">
        <v>0.14130000000000001</v>
      </c>
      <c r="H2135" s="150">
        <v>0.01</v>
      </c>
      <c r="I2135" s="151">
        <f t="shared" si="228"/>
        <v>0.6</v>
      </c>
      <c r="J2135">
        <f t="shared" si="229"/>
        <v>0.39999999999999997</v>
      </c>
      <c r="K2135">
        <f t="shared" si="230"/>
        <v>0.3</v>
      </c>
      <c r="L2135">
        <f t="shared" si="231"/>
        <v>0.44999999999999996</v>
      </c>
      <c r="M2135" s="150"/>
      <c r="U2135" s="239"/>
    </row>
    <row r="2136" spans="1:21">
      <c r="A2136" s="239" t="s">
        <v>3987</v>
      </c>
      <c r="B2136" s="239">
        <f t="shared" si="226"/>
        <v>45</v>
      </c>
      <c r="C2136" s="239">
        <f t="shared" si="227"/>
        <v>2.2000000000000002</v>
      </c>
      <c r="E2136" s="149" t="s">
        <v>3054</v>
      </c>
      <c r="F2136" s="150">
        <v>2.3199999999999998</v>
      </c>
      <c r="G2136" s="150">
        <v>0.14130000000000001</v>
      </c>
      <c r="H2136" s="150">
        <v>0.01</v>
      </c>
      <c r="I2136" s="151">
        <f t="shared" si="228"/>
        <v>0.6</v>
      </c>
      <c r="J2136">
        <f t="shared" si="229"/>
        <v>0.39999999999999997</v>
      </c>
      <c r="K2136">
        <f t="shared" si="230"/>
        <v>0.3</v>
      </c>
      <c r="L2136">
        <f t="shared" si="231"/>
        <v>0.44999999999999996</v>
      </c>
      <c r="M2136" s="150"/>
      <c r="U2136" s="239"/>
    </row>
    <row r="2137" spans="1:21">
      <c r="A2137" s="239" t="s">
        <v>3987</v>
      </c>
      <c r="B2137" s="239">
        <f t="shared" si="226"/>
        <v>45</v>
      </c>
      <c r="C2137" s="239">
        <f t="shared" si="227"/>
        <v>2.5</v>
      </c>
      <c r="E2137" s="149" t="s">
        <v>3055</v>
      </c>
      <c r="F2137" s="150">
        <v>2.62</v>
      </c>
      <c r="G2137" s="150">
        <v>0.14130000000000001</v>
      </c>
      <c r="H2137" s="150">
        <v>0.01</v>
      </c>
      <c r="I2137" s="151">
        <f t="shared" si="228"/>
        <v>0.6</v>
      </c>
      <c r="J2137">
        <f t="shared" si="229"/>
        <v>0.39999999999999997</v>
      </c>
      <c r="K2137">
        <f t="shared" si="230"/>
        <v>0.3</v>
      </c>
      <c r="L2137">
        <f t="shared" si="231"/>
        <v>0.44999999999999996</v>
      </c>
      <c r="M2137" s="150"/>
      <c r="U2137" s="239"/>
    </row>
    <row r="2138" spans="1:21">
      <c r="A2138" s="239" t="s">
        <v>3987</v>
      </c>
      <c r="B2138" s="239">
        <f t="shared" si="226"/>
        <v>45</v>
      </c>
      <c r="C2138" s="239">
        <f t="shared" si="227"/>
        <v>3</v>
      </c>
      <c r="E2138" s="149" t="s">
        <v>3056</v>
      </c>
      <c r="F2138" s="150">
        <v>3.11</v>
      </c>
      <c r="G2138" s="150">
        <v>0.14130000000000001</v>
      </c>
      <c r="H2138" s="150">
        <v>0.01</v>
      </c>
      <c r="I2138" s="151">
        <f t="shared" si="228"/>
        <v>0.6</v>
      </c>
      <c r="J2138">
        <f t="shared" si="229"/>
        <v>0.39999999999999997</v>
      </c>
      <c r="K2138">
        <f t="shared" si="230"/>
        <v>0.3</v>
      </c>
      <c r="L2138">
        <f t="shared" si="231"/>
        <v>0.44999999999999996</v>
      </c>
      <c r="M2138" s="150"/>
      <c r="U2138" s="239"/>
    </row>
    <row r="2139" spans="1:21">
      <c r="A2139" s="239" t="s">
        <v>3987</v>
      </c>
      <c r="B2139" s="239">
        <f t="shared" si="226"/>
        <v>45</v>
      </c>
      <c r="C2139" s="239">
        <f t="shared" si="227"/>
        <v>3.25</v>
      </c>
      <c r="E2139" s="149" t="s">
        <v>3057</v>
      </c>
      <c r="F2139" s="150">
        <v>3.35</v>
      </c>
      <c r="G2139" s="150">
        <v>0.14130000000000001</v>
      </c>
      <c r="H2139" s="150">
        <v>0.01</v>
      </c>
      <c r="I2139" s="151">
        <f t="shared" si="228"/>
        <v>0.6</v>
      </c>
      <c r="J2139">
        <f t="shared" si="229"/>
        <v>0.39999999999999997</v>
      </c>
      <c r="K2139">
        <f t="shared" si="230"/>
        <v>0.3</v>
      </c>
      <c r="L2139">
        <f t="shared" si="231"/>
        <v>0.44999999999999996</v>
      </c>
      <c r="M2139" s="150"/>
      <c r="U2139" s="239"/>
    </row>
    <row r="2140" spans="1:21">
      <c r="A2140" s="239" t="s">
        <v>3987</v>
      </c>
      <c r="B2140" s="239">
        <f t="shared" si="226"/>
        <v>45</v>
      </c>
      <c r="C2140" s="239">
        <f t="shared" si="227"/>
        <v>3.5</v>
      </c>
      <c r="E2140" s="149" t="s">
        <v>3058</v>
      </c>
      <c r="F2140" s="150">
        <v>3.58</v>
      </c>
      <c r="G2140" s="150">
        <v>0.14130000000000001</v>
      </c>
      <c r="H2140" s="150">
        <v>1.2E-2</v>
      </c>
      <c r="I2140" s="151">
        <f t="shared" si="228"/>
        <v>0.72</v>
      </c>
      <c r="J2140">
        <f t="shared" si="229"/>
        <v>0.48</v>
      </c>
      <c r="K2140">
        <f t="shared" si="230"/>
        <v>0.36</v>
      </c>
      <c r="L2140">
        <f t="shared" si="231"/>
        <v>0.54</v>
      </c>
      <c r="M2140" s="150"/>
      <c r="U2140" s="239"/>
    </row>
    <row r="2141" spans="1:21">
      <c r="A2141" s="239" t="s">
        <v>3987</v>
      </c>
      <c r="B2141" s="239">
        <f t="shared" si="226"/>
        <v>45</v>
      </c>
      <c r="C2141" s="239">
        <f t="shared" si="227"/>
        <v>4</v>
      </c>
      <c r="E2141" s="149" t="s">
        <v>3059</v>
      </c>
      <c r="F2141" s="150">
        <v>4.04</v>
      </c>
      <c r="G2141" s="150">
        <v>0.14130000000000001</v>
      </c>
      <c r="H2141" s="150">
        <v>1.2E-2</v>
      </c>
      <c r="I2141" s="151">
        <f t="shared" si="228"/>
        <v>0.72</v>
      </c>
      <c r="J2141">
        <f t="shared" si="229"/>
        <v>0.48</v>
      </c>
      <c r="K2141">
        <f t="shared" si="230"/>
        <v>0.36</v>
      </c>
      <c r="L2141">
        <f t="shared" si="231"/>
        <v>0.54</v>
      </c>
      <c r="M2141" s="150"/>
      <c r="U2141" s="239"/>
    </row>
    <row r="2142" spans="1:21">
      <c r="A2142" s="239" t="s">
        <v>3987</v>
      </c>
      <c r="B2142" s="239">
        <f t="shared" si="226"/>
        <v>45</v>
      </c>
      <c r="C2142" s="239">
        <f t="shared" si="227"/>
        <v>4.5</v>
      </c>
      <c r="E2142" s="149" t="s">
        <v>3060</v>
      </c>
      <c r="F2142" s="150">
        <v>5</v>
      </c>
      <c r="G2142" s="150">
        <v>0.14130000000000001</v>
      </c>
      <c r="H2142" s="150">
        <v>1.6E-2</v>
      </c>
      <c r="I2142" s="151">
        <f t="shared" si="228"/>
        <v>0.96</v>
      </c>
      <c r="J2142">
        <f t="shared" si="229"/>
        <v>0.6399999999999999</v>
      </c>
      <c r="K2142">
        <f t="shared" si="230"/>
        <v>0.48</v>
      </c>
      <c r="L2142">
        <f t="shared" si="231"/>
        <v>0.72</v>
      </c>
      <c r="M2142" s="150"/>
      <c r="U2142" s="239"/>
    </row>
    <row r="2143" spans="1:21">
      <c r="A2143" s="239" t="s">
        <v>3987</v>
      </c>
      <c r="B2143" s="239">
        <f t="shared" si="226"/>
        <v>45</v>
      </c>
      <c r="C2143" s="239">
        <f t="shared" si="227"/>
        <v>5</v>
      </c>
      <c r="E2143" s="149" t="s">
        <v>3061</v>
      </c>
      <c r="F2143" s="150">
        <v>4.93</v>
      </c>
      <c r="G2143" s="150">
        <v>0.14130000000000001</v>
      </c>
      <c r="H2143" s="150">
        <v>1.2E-2</v>
      </c>
      <c r="I2143" s="151">
        <f t="shared" si="228"/>
        <v>0.72</v>
      </c>
      <c r="J2143">
        <f t="shared" si="229"/>
        <v>0.48</v>
      </c>
      <c r="K2143">
        <f t="shared" si="230"/>
        <v>0.36</v>
      </c>
      <c r="L2143">
        <f t="shared" si="231"/>
        <v>0.54</v>
      </c>
      <c r="M2143" s="150"/>
      <c r="U2143" s="239"/>
    </row>
    <row r="2144" spans="1:21">
      <c r="A2144" s="239" t="s">
        <v>3987</v>
      </c>
      <c r="B2144" s="239">
        <f t="shared" si="226"/>
        <v>45</v>
      </c>
      <c r="C2144" s="239">
        <f t="shared" si="227"/>
        <v>5.5</v>
      </c>
      <c r="E2144" s="149" t="s">
        <v>3062</v>
      </c>
      <c r="F2144" s="150">
        <v>5.36</v>
      </c>
      <c r="G2144" s="150">
        <v>0.14130000000000001</v>
      </c>
      <c r="H2144" s="150">
        <v>1.6E-2</v>
      </c>
      <c r="I2144" s="151">
        <f t="shared" si="228"/>
        <v>0.96</v>
      </c>
      <c r="J2144">
        <f t="shared" si="229"/>
        <v>0.6399999999999999</v>
      </c>
      <c r="K2144">
        <f t="shared" si="230"/>
        <v>0.48</v>
      </c>
      <c r="L2144">
        <f t="shared" si="231"/>
        <v>0.72</v>
      </c>
      <c r="M2144" s="150"/>
      <c r="U2144" s="239"/>
    </row>
    <row r="2145" spans="1:21">
      <c r="A2145" s="239" t="s">
        <v>3987</v>
      </c>
      <c r="B2145" s="239">
        <f t="shared" si="226"/>
        <v>45</v>
      </c>
      <c r="C2145" s="239">
        <f t="shared" si="227"/>
        <v>6.5</v>
      </c>
      <c r="E2145" s="149" t="s">
        <v>3063</v>
      </c>
      <c r="F2145" s="150">
        <v>6.6</v>
      </c>
      <c r="G2145" s="150">
        <v>0.14130000000000001</v>
      </c>
      <c r="H2145" s="150">
        <v>0.02</v>
      </c>
      <c r="I2145" s="151">
        <f t="shared" si="228"/>
        <v>1.2</v>
      </c>
      <c r="J2145">
        <f t="shared" si="229"/>
        <v>0.79999999999999993</v>
      </c>
      <c r="K2145">
        <f t="shared" si="230"/>
        <v>0.6</v>
      </c>
      <c r="L2145">
        <f t="shared" si="231"/>
        <v>0.89999999999999991</v>
      </c>
      <c r="M2145" s="150"/>
      <c r="U2145" s="239"/>
    </row>
    <row r="2146" spans="1:21">
      <c r="A2146" s="239" t="s">
        <v>3987</v>
      </c>
      <c r="B2146" s="239">
        <f t="shared" si="226"/>
        <v>45</v>
      </c>
      <c r="C2146" s="239">
        <f t="shared" si="227"/>
        <v>7</v>
      </c>
      <c r="E2146" s="149" t="s">
        <v>3064</v>
      </c>
      <c r="F2146" s="150">
        <v>6.56</v>
      </c>
      <c r="G2146" s="150">
        <v>0.14130000000000001</v>
      </c>
      <c r="H2146" s="150">
        <v>0.02</v>
      </c>
      <c r="I2146" s="151">
        <f t="shared" si="228"/>
        <v>1.2</v>
      </c>
      <c r="J2146">
        <f t="shared" si="229"/>
        <v>0.79999999999999993</v>
      </c>
      <c r="K2146">
        <f t="shared" si="230"/>
        <v>0.6</v>
      </c>
      <c r="L2146">
        <f t="shared" si="231"/>
        <v>0.89999999999999991</v>
      </c>
      <c r="M2146" s="150"/>
      <c r="U2146" s="239"/>
    </row>
    <row r="2147" spans="1:21">
      <c r="A2147" s="239" t="s">
        <v>3987</v>
      </c>
      <c r="B2147" s="239">
        <f t="shared" si="226"/>
        <v>45</v>
      </c>
      <c r="C2147" s="239">
        <f t="shared" si="227"/>
        <v>7.25</v>
      </c>
      <c r="E2147" s="149" t="s">
        <v>3065</v>
      </c>
      <c r="F2147" s="150">
        <v>6.75</v>
      </c>
      <c r="G2147" s="150">
        <v>0.14130000000000001</v>
      </c>
      <c r="H2147" s="150">
        <v>0.02</v>
      </c>
      <c r="I2147" s="151">
        <f t="shared" si="228"/>
        <v>1.2</v>
      </c>
      <c r="J2147">
        <f t="shared" si="229"/>
        <v>0.79999999999999993</v>
      </c>
      <c r="K2147">
        <f t="shared" si="230"/>
        <v>0.6</v>
      </c>
      <c r="L2147">
        <f t="shared" si="231"/>
        <v>0.89999999999999991</v>
      </c>
      <c r="M2147" s="150"/>
      <c r="U2147" s="239"/>
    </row>
    <row r="2148" spans="1:21">
      <c r="A2148" s="239" t="s">
        <v>3987</v>
      </c>
      <c r="B2148" s="239">
        <f t="shared" si="226"/>
        <v>45</v>
      </c>
      <c r="C2148" s="239">
        <f t="shared" si="227"/>
        <v>7.5</v>
      </c>
      <c r="E2148" s="149" t="s">
        <v>3066</v>
      </c>
      <c r="F2148" s="150">
        <v>6.94</v>
      </c>
      <c r="G2148" s="150">
        <v>0.14130000000000001</v>
      </c>
      <c r="H2148" s="150">
        <v>0.02</v>
      </c>
      <c r="I2148" s="151">
        <f t="shared" si="228"/>
        <v>1.2</v>
      </c>
      <c r="J2148">
        <f t="shared" si="229"/>
        <v>0.79999999999999993</v>
      </c>
      <c r="K2148">
        <f t="shared" si="230"/>
        <v>0.6</v>
      </c>
      <c r="L2148">
        <f t="shared" si="231"/>
        <v>0.89999999999999991</v>
      </c>
      <c r="M2148" s="150"/>
      <c r="U2148" s="239"/>
    </row>
    <row r="2149" spans="1:21">
      <c r="A2149" s="239" t="s">
        <v>3987</v>
      </c>
      <c r="B2149" s="239">
        <f t="shared" si="226"/>
        <v>45</v>
      </c>
      <c r="C2149" s="239">
        <f t="shared" si="227"/>
        <v>8</v>
      </c>
      <c r="E2149" s="149" t="s">
        <v>3067</v>
      </c>
      <c r="F2149" s="150">
        <v>7.3</v>
      </c>
      <c r="G2149" s="150">
        <v>0.14130000000000001</v>
      </c>
      <c r="H2149" s="150">
        <v>0.02</v>
      </c>
      <c r="I2149" s="151">
        <f t="shared" si="228"/>
        <v>1.2</v>
      </c>
      <c r="J2149">
        <f t="shared" si="229"/>
        <v>0.79999999999999993</v>
      </c>
      <c r="K2149">
        <f t="shared" si="230"/>
        <v>0.6</v>
      </c>
      <c r="L2149">
        <f t="shared" si="231"/>
        <v>0.89999999999999991</v>
      </c>
      <c r="M2149" s="150"/>
      <c r="U2149" s="239"/>
    </row>
    <row r="2150" spans="1:21">
      <c r="A2150" s="239" t="s">
        <v>3987</v>
      </c>
      <c r="B2150" s="239">
        <f t="shared" ref="B2150:B2213" si="232">SPLITME($E2150,0,"*","tube Ø")</f>
        <v>45</v>
      </c>
      <c r="C2150" s="239">
        <f t="shared" ref="C2150:C2213" si="233">SPLITME($E2150,1,"*","tube Ø")</f>
        <v>8.5</v>
      </c>
      <c r="E2150" s="149" t="s">
        <v>3068</v>
      </c>
      <c r="F2150" s="150">
        <v>8.1</v>
      </c>
      <c r="G2150" s="150">
        <v>0.14130000000000001</v>
      </c>
      <c r="H2150" s="150">
        <v>2.4E-2</v>
      </c>
      <c r="I2150" s="151">
        <f t="shared" si="228"/>
        <v>1.44</v>
      </c>
      <c r="J2150">
        <f t="shared" si="229"/>
        <v>0.96</v>
      </c>
      <c r="K2150">
        <f t="shared" si="230"/>
        <v>0.72</v>
      </c>
      <c r="L2150">
        <f t="shared" si="231"/>
        <v>1.08</v>
      </c>
      <c r="M2150" s="150"/>
      <c r="U2150" s="239"/>
    </row>
    <row r="2151" spans="1:21">
      <c r="A2151" s="239" t="s">
        <v>3987</v>
      </c>
      <c r="B2151" s="239">
        <f t="shared" si="232"/>
        <v>45</v>
      </c>
      <c r="C2151" s="239">
        <f t="shared" si="233"/>
        <v>9</v>
      </c>
      <c r="E2151" s="149" t="s">
        <v>3069</v>
      </c>
      <c r="F2151" s="150">
        <v>7.99</v>
      </c>
      <c r="G2151" s="150">
        <v>0.14130000000000001</v>
      </c>
      <c r="H2151" s="150">
        <v>2.4E-2</v>
      </c>
      <c r="I2151" s="151">
        <f t="shared" si="228"/>
        <v>1.44</v>
      </c>
      <c r="J2151">
        <f t="shared" si="229"/>
        <v>0.96</v>
      </c>
      <c r="K2151">
        <f t="shared" si="230"/>
        <v>0.72</v>
      </c>
      <c r="L2151">
        <f t="shared" si="231"/>
        <v>1.08</v>
      </c>
      <c r="M2151" s="150"/>
      <c r="U2151" s="239"/>
    </row>
    <row r="2152" spans="1:21">
      <c r="A2152" s="239" t="s">
        <v>3987</v>
      </c>
      <c r="B2152" s="239">
        <f t="shared" si="232"/>
        <v>45</v>
      </c>
      <c r="C2152" s="239">
        <f t="shared" si="233"/>
        <v>9.5</v>
      </c>
      <c r="E2152" s="149" t="s">
        <v>3070</v>
      </c>
      <c r="F2152" s="150">
        <v>8.32</v>
      </c>
      <c r="G2152" s="150">
        <v>0.14130000000000001</v>
      </c>
      <c r="H2152" s="150">
        <v>2.4E-2</v>
      </c>
      <c r="I2152" s="151">
        <f t="shared" si="228"/>
        <v>1.44</v>
      </c>
      <c r="J2152">
        <f t="shared" si="229"/>
        <v>0.96</v>
      </c>
      <c r="K2152">
        <f t="shared" si="230"/>
        <v>0.72</v>
      </c>
      <c r="L2152">
        <f t="shared" si="231"/>
        <v>1.08</v>
      </c>
      <c r="M2152" s="150"/>
      <c r="U2152" s="239"/>
    </row>
    <row r="2153" spans="1:21">
      <c r="A2153" s="239" t="s">
        <v>3987</v>
      </c>
      <c r="B2153" s="239">
        <f t="shared" si="232"/>
        <v>45</v>
      </c>
      <c r="C2153" s="239">
        <f t="shared" si="233"/>
        <v>10</v>
      </c>
      <c r="E2153" s="149" t="s">
        <v>3047</v>
      </c>
      <c r="F2153" s="150">
        <v>8.6300000000000008</v>
      </c>
      <c r="G2153" s="150">
        <v>0.14130000000000001</v>
      </c>
      <c r="H2153" s="150">
        <v>2.4E-2</v>
      </c>
      <c r="I2153" s="151">
        <f t="shared" si="228"/>
        <v>1.44</v>
      </c>
      <c r="J2153">
        <f t="shared" si="229"/>
        <v>0.96</v>
      </c>
      <c r="K2153">
        <f t="shared" si="230"/>
        <v>0.72</v>
      </c>
      <c r="L2153">
        <f t="shared" si="231"/>
        <v>1.08</v>
      </c>
      <c r="M2153" s="150"/>
      <c r="U2153" s="239"/>
    </row>
    <row r="2154" spans="1:21">
      <c r="A2154" s="239" t="s">
        <v>3987</v>
      </c>
      <c r="B2154" s="239">
        <f t="shared" si="232"/>
        <v>45</v>
      </c>
      <c r="C2154" s="239">
        <f t="shared" si="233"/>
        <v>10.5</v>
      </c>
      <c r="E2154" s="149" t="s">
        <v>3048</v>
      </c>
      <c r="F2154" s="150">
        <v>8.93</v>
      </c>
      <c r="G2154" s="150">
        <v>0.14130000000000001</v>
      </c>
      <c r="H2154" s="150">
        <v>2.4E-2</v>
      </c>
      <c r="I2154" s="151">
        <f t="shared" si="228"/>
        <v>1.44</v>
      </c>
      <c r="J2154">
        <f t="shared" si="229"/>
        <v>0.96</v>
      </c>
      <c r="K2154">
        <f t="shared" si="230"/>
        <v>0.72</v>
      </c>
      <c r="L2154">
        <f t="shared" si="231"/>
        <v>1.08</v>
      </c>
      <c r="M2154" s="150"/>
      <c r="U2154" s="239"/>
    </row>
    <row r="2155" spans="1:21">
      <c r="A2155" s="239" t="s">
        <v>3987</v>
      </c>
      <c r="B2155" s="239">
        <f t="shared" si="232"/>
        <v>45</v>
      </c>
      <c r="C2155" s="239">
        <f t="shared" si="233"/>
        <v>11</v>
      </c>
      <c r="E2155" s="149" t="s">
        <v>3049</v>
      </c>
      <c r="F2155" s="150">
        <v>9.33</v>
      </c>
      <c r="G2155" s="150">
        <v>0.14130000000000001</v>
      </c>
      <c r="H2155" s="150">
        <v>2.8000000000000004E-2</v>
      </c>
      <c r="I2155" s="151">
        <f t="shared" si="228"/>
        <v>1.6800000000000002</v>
      </c>
      <c r="J2155">
        <f t="shared" si="229"/>
        <v>1.1200000000000001</v>
      </c>
      <c r="K2155">
        <f t="shared" si="230"/>
        <v>0.84000000000000008</v>
      </c>
      <c r="L2155">
        <f t="shared" si="231"/>
        <v>1.2600000000000002</v>
      </c>
      <c r="M2155" s="150"/>
      <c r="U2155" s="239"/>
    </row>
    <row r="2156" spans="1:21">
      <c r="A2156" s="239" t="s">
        <v>3987</v>
      </c>
      <c r="B2156" s="239">
        <f t="shared" si="232"/>
        <v>45</v>
      </c>
      <c r="C2156" s="239">
        <f t="shared" si="233"/>
        <v>12</v>
      </c>
      <c r="E2156" s="149" t="s">
        <v>3050</v>
      </c>
      <c r="F2156" s="150">
        <v>9.77</v>
      </c>
      <c r="G2156" s="150">
        <v>0.14130000000000001</v>
      </c>
      <c r="H2156" s="150">
        <v>2.8000000000000004E-2</v>
      </c>
      <c r="I2156" s="151">
        <f t="shared" si="228"/>
        <v>1.6800000000000002</v>
      </c>
      <c r="J2156">
        <f t="shared" si="229"/>
        <v>1.1200000000000001</v>
      </c>
      <c r="K2156">
        <f t="shared" si="230"/>
        <v>0.84000000000000008</v>
      </c>
      <c r="L2156">
        <f t="shared" si="231"/>
        <v>1.2600000000000002</v>
      </c>
      <c r="M2156" s="150"/>
      <c r="U2156" s="239"/>
    </row>
    <row r="2157" spans="1:21">
      <c r="A2157" s="239" t="s">
        <v>3987</v>
      </c>
      <c r="B2157" s="239">
        <f t="shared" si="232"/>
        <v>45</v>
      </c>
      <c r="C2157" s="239">
        <f t="shared" si="233"/>
        <v>12.5</v>
      </c>
      <c r="E2157" s="149" t="s">
        <v>3051</v>
      </c>
      <c r="F2157" s="150">
        <v>10.4</v>
      </c>
      <c r="G2157" s="150">
        <v>0.14130000000000001</v>
      </c>
      <c r="H2157" s="150">
        <v>2.8000000000000004E-2</v>
      </c>
      <c r="I2157" s="151">
        <f t="shared" si="228"/>
        <v>1.6800000000000002</v>
      </c>
      <c r="J2157">
        <f t="shared" si="229"/>
        <v>1.1200000000000001</v>
      </c>
      <c r="K2157">
        <f t="shared" si="230"/>
        <v>0.84000000000000008</v>
      </c>
      <c r="L2157">
        <f t="shared" si="231"/>
        <v>1.2600000000000002</v>
      </c>
      <c r="M2157" s="150"/>
      <c r="U2157" s="239"/>
    </row>
    <row r="2158" spans="1:21">
      <c r="A2158" s="239" t="s">
        <v>3987</v>
      </c>
      <c r="B2158" s="239">
        <f t="shared" si="232"/>
        <v>45</v>
      </c>
      <c r="C2158" s="239">
        <f t="shared" si="233"/>
        <v>15</v>
      </c>
      <c r="E2158" s="149" t="s">
        <v>3052</v>
      </c>
      <c r="F2158" s="150">
        <v>11.08</v>
      </c>
      <c r="G2158" s="150">
        <v>0.14130000000000001</v>
      </c>
      <c r="H2158" s="150">
        <v>3.2000000000000001E-2</v>
      </c>
      <c r="I2158" s="151">
        <f t="shared" si="228"/>
        <v>1.92</v>
      </c>
      <c r="J2158">
        <f t="shared" si="229"/>
        <v>1.2799999999999998</v>
      </c>
      <c r="K2158">
        <f t="shared" si="230"/>
        <v>0.96</v>
      </c>
      <c r="L2158">
        <f t="shared" si="231"/>
        <v>1.44</v>
      </c>
      <c r="M2158" s="150"/>
      <c r="U2158" s="239"/>
    </row>
    <row r="2159" spans="1:21">
      <c r="A2159" s="239" t="s">
        <v>3987</v>
      </c>
      <c r="B2159" s="239">
        <f t="shared" si="232"/>
        <v>46</v>
      </c>
      <c r="C2159" s="239">
        <f t="shared" si="233"/>
        <v>1</v>
      </c>
      <c r="E2159" s="149" t="s">
        <v>3080</v>
      </c>
      <c r="F2159" s="150">
        <v>1.1100000000000001</v>
      </c>
      <c r="G2159" s="150">
        <v>0.14444000000000001</v>
      </c>
      <c r="H2159" s="150">
        <v>0.01</v>
      </c>
      <c r="I2159" s="151">
        <f t="shared" si="228"/>
        <v>0.6</v>
      </c>
      <c r="J2159">
        <f t="shared" si="229"/>
        <v>0.39999999999999997</v>
      </c>
      <c r="K2159">
        <f t="shared" si="230"/>
        <v>0.3</v>
      </c>
      <c r="L2159">
        <f t="shared" si="231"/>
        <v>0.44999999999999996</v>
      </c>
      <c r="M2159" s="150"/>
      <c r="U2159" s="239"/>
    </row>
    <row r="2160" spans="1:21">
      <c r="A2160" s="239" t="s">
        <v>3987</v>
      </c>
      <c r="B2160" s="239">
        <f t="shared" si="232"/>
        <v>46</v>
      </c>
      <c r="C2160" s="239">
        <f t="shared" si="233"/>
        <v>1.5</v>
      </c>
      <c r="E2160" s="149" t="s">
        <v>3081</v>
      </c>
      <c r="F2160" s="150">
        <v>1.65</v>
      </c>
      <c r="G2160" s="150">
        <v>0.14444000000000001</v>
      </c>
      <c r="H2160" s="150">
        <v>0.01</v>
      </c>
      <c r="I2160" s="151">
        <f t="shared" si="228"/>
        <v>0.6</v>
      </c>
      <c r="J2160">
        <f t="shared" si="229"/>
        <v>0.39999999999999997</v>
      </c>
      <c r="K2160">
        <f t="shared" si="230"/>
        <v>0.3</v>
      </c>
      <c r="L2160">
        <f t="shared" si="231"/>
        <v>0.44999999999999996</v>
      </c>
      <c r="M2160" s="150"/>
      <c r="U2160" s="239"/>
    </row>
    <row r="2161" spans="1:21">
      <c r="A2161" s="239" t="s">
        <v>3987</v>
      </c>
      <c r="B2161" s="239">
        <f t="shared" si="232"/>
        <v>46</v>
      </c>
      <c r="C2161" s="239">
        <f t="shared" si="233"/>
        <v>2</v>
      </c>
      <c r="E2161" s="149" t="s">
        <v>3082</v>
      </c>
      <c r="F2161" s="150">
        <v>2.17</v>
      </c>
      <c r="G2161" s="150">
        <v>0.14444000000000001</v>
      </c>
      <c r="H2161" s="150">
        <v>0.01</v>
      </c>
      <c r="I2161" s="151">
        <f t="shared" si="228"/>
        <v>0.6</v>
      </c>
      <c r="J2161">
        <f t="shared" si="229"/>
        <v>0.39999999999999997</v>
      </c>
      <c r="K2161">
        <f t="shared" si="230"/>
        <v>0.3</v>
      </c>
      <c r="L2161">
        <f t="shared" si="231"/>
        <v>0.44999999999999996</v>
      </c>
      <c r="M2161" s="150"/>
      <c r="U2161" s="239"/>
    </row>
    <row r="2162" spans="1:21">
      <c r="A2162" s="239" t="s">
        <v>3987</v>
      </c>
      <c r="B2162" s="239">
        <f t="shared" si="232"/>
        <v>46</v>
      </c>
      <c r="C2162" s="239">
        <f t="shared" si="233"/>
        <v>2.5</v>
      </c>
      <c r="E2162" s="149" t="s">
        <v>3083</v>
      </c>
      <c r="F2162" s="150">
        <v>2.68</v>
      </c>
      <c r="G2162" s="150">
        <v>0.14444000000000001</v>
      </c>
      <c r="H2162" s="150">
        <v>0.01</v>
      </c>
      <c r="I2162" s="151">
        <f t="shared" si="228"/>
        <v>0.6</v>
      </c>
      <c r="J2162">
        <f t="shared" si="229"/>
        <v>0.39999999999999997</v>
      </c>
      <c r="K2162">
        <f t="shared" si="230"/>
        <v>0.3</v>
      </c>
      <c r="L2162">
        <f t="shared" si="231"/>
        <v>0.44999999999999996</v>
      </c>
      <c r="M2162" s="150"/>
      <c r="U2162" s="239"/>
    </row>
    <row r="2163" spans="1:21">
      <c r="A2163" s="239" t="s">
        <v>3987</v>
      </c>
      <c r="B2163" s="239">
        <f t="shared" si="232"/>
        <v>46</v>
      </c>
      <c r="C2163" s="239">
        <f t="shared" si="233"/>
        <v>3</v>
      </c>
      <c r="E2163" s="149" t="s">
        <v>3084</v>
      </c>
      <c r="F2163" s="150">
        <v>3.18</v>
      </c>
      <c r="G2163" s="150">
        <v>0.14444000000000001</v>
      </c>
      <c r="H2163" s="150">
        <v>0.01</v>
      </c>
      <c r="I2163" s="151">
        <f t="shared" si="228"/>
        <v>0.6</v>
      </c>
      <c r="J2163">
        <f t="shared" si="229"/>
        <v>0.39999999999999997</v>
      </c>
      <c r="K2163">
        <f t="shared" si="230"/>
        <v>0.3</v>
      </c>
      <c r="L2163">
        <f t="shared" si="231"/>
        <v>0.44999999999999996</v>
      </c>
      <c r="M2163" s="150"/>
      <c r="U2163" s="239"/>
    </row>
    <row r="2164" spans="1:21">
      <c r="A2164" s="239" t="s">
        <v>3987</v>
      </c>
      <c r="B2164" s="239">
        <f t="shared" si="232"/>
        <v>46</v>
      </c>
      <c r="C2164" s="239">
        <f t="shared" si="233"/>
        <v>3.5</v>
      </c>
      <c r="E2164" s="149" t="s">
        <v>3085</v>
      </c>
      <c r="F2164" s="150">
        <v>3.67</v>
      </c>
      <c r="G2164" s="150">
        <v>0.14444000000000001</v>
      </c>
      <c r="H2164" s="150">
        <v>1.2E-2</v>
      </c>
      <c r="I2164" s="151">
        <f t="shared" si="228"/>
        <v>0.72</v>
      </c>
      <c r="J2164">
        <f t="shared" si="229"/>
        <v>0.48</v>
      </c>
      <c r="K2164">
        <f t="shared" si="230"/>
        <v>0.36</v>
      </c>
      <c r="L2164">
        <f t="shared" si="231"/>
        <v>0.54</v>
      </c>
      <c r="M2164" s="150"/>
      <c r="U2164" s="239"/>
    </row>
    <row r="2165" spans="1:21">
      <c r="A2165" s="239" t="s">
        <v>3987</v>
      </c>
      <c r="B2165" s="239">
        <f t="shared" si="232"/>
        <v>46</v>
      </c>
      <c r="C2165" s="239">
        <f t="shared" si="233"/>
        <v>4</v>
      </c>
      <c r="E2165" s="149" t="s">
        <v>3086</v>
      </c>
      <c r="F2165" s="150">
        <v>4.1399999999999997</v>
      </c>
      <c r="G2165" s="150">
        <v>0.14444000000000001</v>
      </c>
      <c r="H2165" s="150">
        <v>1.2E-2</v>
      </c>
      <c r="I2165" s="151">
        <f t="shared" si="228"/>
        <v>0.72</v>
      </c>
      <c r="J2165">
        <f t="shared" si="229"/>
        <v>0.48</v>
      </c>
      <c r="K2165">
        <f t="shared" si="230"/>
        <v>0.36</v>
      </c>
      <c r="L2165">
        <f t="shared" si="231"/>
        <v>0.54</v>
      </c>
      <c r="M2165" s="150"/>
      <c r="U2165" s="239"/>
    </row>
    <row r="2166" spans="1:21">
      <c r="A2166" s="239" t="s">
        <v>3987</v>
      </c>
      <c r="B2166" s="239">
        <f t="shared" si="232"/>
        <v>46</v>
      </c>
      <c r="C2166" s="239">
        <f t="shared" si="233"/>
        <v>4.5</v>
      </c>
      <c r="E2166" s="149" t="s">
        <v>3087</v>
      </c>
      <c r="F2166" s="150">
        <v>4.6100000000000003</v>
      </c>
      <c r="G2166" s="150">
        <v>0.14444000000000001</v>
      </c>
      <c r="H2166" s="150">
        <v>1.2E-2</v>
      </c>
      <c r="I2166" s="151">
        <f t="shared" si="228"/>
        <v>0.72</v>
      </c>
      <c r="J2166">
        <f t="shared" si="229"/>
        <v>0.48</v>
      </c>
      <c r="K2166">
        <f t="shared" si="230"/>
        <v>0.36</v>
      </c>
      <c r="L2166">
        <f t="shared" si="231"/>
        <v>0.54</v>
      </c>
      <c r="M2166" s="150"/>
      <c r="U2166" s="239"/>
    </row>
    <row r="2167" spans="1:21">
      <c r="A2167" s="239" t="s">
        <v>3987</v>
      </c>
      <c r="B2167" s="239">
        <f t="shared" si="232"/>
        <v>46</v>
      </c>
      <c r="C2167" s="239">
        <f t="shared" si="233"/>
        <v>5</v>
      </c>
      <c r="E2167" s="149" t="s">
        <v>3088</v>
      </c>
      <c r="F2167" s="150">
        <v>5.0599999999999996</v>
      </c>
      <c r="G2167" s="150">
        <v>0.14444000000000001</v>
      </c>
      <c r="H2167" s="150">
        <v>1.6E-2</v>
      </c>
      <c r="I2167" s="151">
        <f t="shared" si="228"/>
        <v>0.96</v>
      </c>
      <c r="J2167">
        <f t="shared" si="229"/>
        <v>0.6399999999999999</v>
      </c>
      <c r="K2167">
        <f t="shared" si="230"/>
        <v>0.48</v>
      </c>
      <c r="L2167">
        <f t="shared" si="231"/>
        <v>0.72</v>
      </c>
      <c r="M2167" s="150"/>
      <c r="U2167" s="239"/>
    </row>
    <row r="2168" spans="1:21">
      <c r="A2168" s="239" t="s">
        <v>3987</v>
      </c>
      <c r="B2168" s="239">
        <f t="shared" si="232"/>
        <v>46</v>
      </c>
      <c r="C2168" s="239">
        <f t="shared" si="233"/>
        <v>5.5</v>
      </c>
      <c r="E2168" s="149" t="s">
        <v>3089</v>
      </c>
      <c r="F2168" s="150">
        <v>5.49</v>
      </c>
      <c r="G2168" s="150">
        <v>0.14444000000000001</v>
      </c>
      <c r="H2168" s="150">
        <v>1.6E-2</v>
      </c>
      <c r="I2168" s="151">
        <f t="shared" si="228"/>
        <v>0.96</v>
      </c>
      <c r="J2168">
        <f t="shared" si="229"/>
        <v>0.6399999999999999</v>
      </c>
      <c r="K2168">
        <f t="shared" si="230"/>
        <v>0.48</v>
      </c>
      <c r="L2168">
        <f t="shared" si="231"/>
        <v>0.72</v>
      </c>
      <c r="M2168" s="150"/>
      <c r="U2168" s="239"/>
    </row>
    <row r="2169" spans="1:21">
      <c r="A2169" s="239" t="s">
        <v>3987</v>
      </c>
      <c r="B2169" s="239">
        <f t="shared" si="232"/>
        <v>46</v>
      </c>
      <c r="C2169" s="239">
        <f t="shared" si="233"/>
        <v>6</v>
      </c>
      <c r="E2169" s="149" t="s">
        <v>3090</v>
      </c>
      <c r="F2169" s="150">
        <v>5.92</v>
      </c>
      <c r="G2169" s="150">
        <v>0.14444000000000001</v>
      </c>
      <c r="H2169" s="150">
        <v>1.6E-2</v>
      </c>
      <c r="I2169" s="151">
        <f t="shared" si="228"/>
        <v>0.96</v>
      </c>
      <c r="J2169">
        <f t="shared" si="229"/>
        <v>0.6399999999999999</v>
      </c>
      <c r="K2169">
        <f t="shared" si="230"/>
        <v>0.48</v>
      </c>
      <c r="L2169">
        <f t="shared" si="231"/>
        <v>0.72</v>
      </c>
      <c r="M2169" s="150"/>
      <c r="U2169" s="239"/>
    </row>
    <row r="2170" spans="1:21">
      <c r="A2170" s="239" t="s">
        <v>3987</v>
      </c>
      <c r="B2170" s="239">
        <f t="shared" si="232"/>
        <v>46</v>
      </c>
      <c r="C2170" s="239">
        <f t="shared" si="233"/>
        <v>6.5</v>
      </c>
      <c r="E2170" s="149" t="s">
        <v>3091</v>
      </c>
      <c r="F2170" s="150">
        <v>6.33</v>
      </c>
      <c r="G2170" s="150">
        <v>0.14444000000000001</v>
      </c>
      <c r="H2170" s="150">
        <v>1.6E-2</v>
      </c>
      <c r="I2170" s="151">
        <f t="shared" si="228"/>
        <v>0.96</v>
      </c>
      <c r="J2170">
        <f t="shared" si="229"/>
        <v>0.6399999999999999</v>
      </c>
      <c r="K2170">
        <f t="shared" si="230"/>
        <v>0.48</v>
      </c>
      <c r="L2170">
        <f t="shared" si="231"/>
        <v>0.72</v>
      </c>
      <c r="M2170" s="150"/>
      <c r="U2170" s="239"/>
    </row>
    <row r="2171" spans="1:21">
      <c r="A2171" s="239" t="s">
        <v>3987</v>
      </c>
      <c r="B2171" s="239">
        <f t="shared" si="232"/>
        <v>46</v>
      </c>
      <c r="C2171" s="239">
        <f t="shared" si="233"/>
        <v>7</v>
      </c>
      <c r="E2171" s="149" t="s">
        <v>3092</v>
      </c>
      <c r="F2171" s="150">
        <v>6.73</v>
      </c>
      <c r="G2171" s="150">
        <v>0.14444000000000001</v>
      </c>
      <c r="H2171" s="150">
        <v>0.02</v>
      </c>
      <c r="I2171" s="151">
        <f t="shared" si="228"/>
        <v>1.2</v>
      </c>
      <c r="J2171">
        <f t="shared" si="229"/>
        <v>0.79999999999999993</v>
      </c>
      <c r="K2171">
        <f t="shared" si="230"/>
        <v>0.6</v>
      </c>
      <c r="L2171">
        <f t="shared" si="231"/>
        <v>0.89999999999999991</v>
      </c>
      <c r="M2171" s="150"/>
      <c r="U2171" s="239"/>
    </row>
    <row r="2172" spans="1:21">
      <c r="A2172" s="239" t="s">
        <v>3987</v>
      </c>
      <c r="B2172" s="239">
        <f t="shared" si="232"/>
        <v>46</v>
      </c>
      <c r="C2172" s="239">
        <f t="shared" si="233"/>
        <v>8</v>
      </c>
      <c r="E2172" s="149" t="s">
        <v>3093</v>
      </c>
      <c r="F2172" s="150">
        <v>7.5</v>
      </c>
      <c r="G2172" s="150">
        <v>0.14444000000000001</v>
      </c>
      <c r="H2172" s="150">
        <v>0.02</v>
      </c>
      <c r="I2172" s="151">
        <f t="shared" si="228"/>
        <v>1.2</v>
      </c>
      <c r="J2172">
        <f t="shared" si="229"/>
        <v>0.79999999999999993</v>
      </c>
      <c r="K2172">
        <f t="shared" si="230"/>
        <v>0.6</v>
      </c>
      <c r="L2172">
        <f t="shared" si="231"/>
        <v>0.89999999999999991</v>
      </c>
      <c r="M2172" s="150"/>
      <c r="U2172" s="239"/>
    </row>
    <row r="2173" spans="1:21">
      <c r="A2173" s="239" t="s">
        <v>3987</v>
      </c>
      <c r="B2173" s="239">
        <f t="shared" si="232"/>
        <v>47</v>
      </c>
      <c r="C2173" s="239">
        <f t="shared" si="233"/>
        <v>1</v>
      </c>
      <c r="E2173" s="149" t="s">
        <v>3094</v>
      </c>
      <c r="F2173" s="150">
        <v>1.1299999999999999</v>
      </c>
      <c r="G2173" s="150">
        <v>0.14757999999999999</v>
      </c>
      <c r="H2173" s="150">
        <v>0.01</v>
      </c>
      <c r="I2173" s="151">
        <f t="shared" si="228"/>
        <v>0.6</v>
      </c>
      <c r="J2173">
        <f t="shared" si="229"/>
        <v>0.39999999999999997</v>
      </c>
      <c r="K2173">
        <f t="shared" si="230"/>
        <v>0.3</v>
      </c>
      <c r="L2173">
        <f t="shared" si="231"/>
        <v>0.44999999999999996</v>
      </c>
      <c r="M2173" s="150"/>
      <c r="U2173" s="239"/>
    </row>
    <row r="2174" spans="1:21">
      <c r="A2174" s="239" t="s">
        <v>3987</v>
      </c>
      <c r="B2174" s="239">
        <f t="shared" si="232"/>
        <v>47</v>
      </c>
      <c r="C2174" s="239">
        <f t="shared" si="233"/>
        <v>1.5</v>
      </c>
      <c r="E2174" s="149" t="s">
        <v>3095</v>
      </c>
      <c r="F2174" s="150">
        <v>1.68</v>
      </c>
      <c r="G2174" s="150">
        <v>0.14757999999999999</v>
      </c>
      <c r="H2174" s="150">
        <v>0.01</v>
      </c>
      <c r="I2174" s="151">
        <f t="shared" si="228"/>
        <v>0.6</v>
      </c>
      <c r="J2174">
        <f t="shared" si="229"/>
        <v>0.39999999999999997</v>
      </c>
      <c r="K2174">
        <f t="shared" si="230"/>
        <v>0.3</v>
      </c>
      <c r="L2174">
        <f t="shared" si="231"/>
        <v>0.44999999999999996</v>
      </c>
      <c r="M2174" s="150"/>
      <c r="U2174" s="239"/>
    </row>
    <row r="2175" spans="1:21">
      <c r="A2175" s="239" t="s">
        <v>3987</v>
      </c>
      <c r="B2175" s="239">
        <f t="shared" si="232"/>
        <v>47</v>
      </c>
      <c r="C2175" s="239">
        <f t="shared" si="233"/>
        <v>2</v>
      </c>
      <c r="E2175" s="149" t="s">
        <v>3096</v>
      </c>
      <c r="F2175" s="150">
        <v>2.2200000000000002</v>
      </c>
      <c r="G2175" s="150">
        <v>0.14757999999999999</v>
      </c>
      <c r="H2175" s="150">
        <v>0.01</v>
      </c>
      <c r="I2175" s="151">
        <f t="shared" si="228"/>
        <v>0.6</v>
      </c>
      <c r="J2175">
        <f t="shared" si="229"/>
        <v>0.39999999999999997</v>
      </c>
      <c r="K2175">
        <f t="shared" si="230"/>
        <v>0.3</v>
      </c>
      <c r="L2175">
        <f t="shared" si="231"/>
        <v>0.44999999999999996</v>
      </c>
      <c r="M2175" s="150"/>
      <c r="U2175" s="239"/>
    </row>
    <row r="2176" spans="1:21">
      <c r="A2176" s="239" t="s">
        <v>3987</v>
      </c>
      <c r="B2176" s="239">
        <f t="shared" si="232"/>
        <v>47</v>
      </c>
      <c r="C2176" s="239">
        <f t="shared" si="233"/>
        <v>2.2000000000000002</v>
      </c>
      <c r="E2176" s="149" t="s">
        <v>3097</v>
      </c>
      <c r="F2176" s="150">
        <v>2.4300000000000002</v>
      </c>
      <c r="G2176" s="150">
        <v>0.14757999999999999</v>
      </c>
      <c r="H2176" s="150">
        <v>0.01</v>
      </c>
      <c r="I2176" s="151">
        <f t="shared" si="228"/>
        <v>0.6</v>
      </c>
      <c r="J2176">
        <f t="shared" si="229"/>
        <v>0.39999999999999997</v>
      </c>
      <c r="K2176">
        <f t="shared" si="230"/>
        <v>0.3</v>
      </c>
      <c r="L2176">
        <f t="shared" si="231"/>
        <v>0.44999999999999996</v>
      </c>
      <c r="M2176" s="150"/>
      <c r="U2176" s="239"/>
    </row>
    <row r="2177" spans="1:21">
      <c r="A2177" s="239" t="s">
        <v>3987</v>
      </c>
      <c r="B2177" s="239">
        <f t="shared" si="232"/>
        <v>47</v>
      </c>
      <c r="C2177" s="239">
        <f t="shared" si="233"/>
        <v>2.5</v>
      </c>
      <c r="E2177" s="149" t="s">
        <v>3098</v>
      </c>
      <c r="F2177" s="150">
        <v>2.74</v>
      </c>
      <c r="G2177" s="150">
        <v>0.14757999999999999</v>
      </c>
      <c r="H2177" s="150">
        <v>0.01</v>
      </c>
      <c r="I2177" s="151">
        <f t="shared" ref="I2177:I2240" si="234">H2177*60</f>
        <v>0.6</v>
      </c>
      <c r="J2177">
        <f t="shared" ref="J2177:J2240" si="235">40/60*I2177</f>
        <v>0.39999999999999997</v>
      </c>
      <c r="K2177">
        <f t="shared" ref="K2177:K2240" si="236">(30/60*I2177)</f>
        <v>0.3</v>
      </c>
      <c r="L2177">
        <f t="shared" ref="L2177:L2240" si="237">45/60*I2177</f>
        <v>0.44999999999999996</v>
      </c>
      <c r="M2177" s="150"/>
      <c r="U2177" s="239"/>
    </row>
    <row r="2178" spans="1:21">
      <c r="A2178" s="239" t="s">
        <v>3987</v>
      </c>
      <c r="B2178" s="239">
        <f t="shared" si="232"/>
        <v>47</v>
      </c>
      <c r="C2178" s="239">
        <f t="shared" si="233"/>
        <v>3</v>
      </c>
      <c r="E2178" s="149" t="s">
        <v>3099</v>
      </c>
      <c r="F2178" s="150">
        <v>3.26</v>
      </c>
      <c r="G2178" s="150">
        <v>0.14757999999999999</v>
      </c>
      <c r="H2178" s="150">
        <v>0.01</v>
      </c>
      <c r="I2178" s="151">
        <f t="shared" si="234"/>
        <v>0.6</v>
      </c>
      <c r="J2178">
        <f t="shared" si="235"/>
        <v>0.39999999999999997</v>
      </c>
      <c r="K2178">
        <f t="shared" si="236"/>
        <v>0.3</v>
      </c>
      <c r="L2178">
        <f t="shared" si="237"/>
        <v>0.44999999999999996</v>
      </c>
      <c r="M2178" s="150"/>
      <c r="U2178" s="239"/>
    </row>
    <row r="2179" spans="1:21">
      <c r="A2179" s="239" t="s">
        <v>3987</v>
      </c>
      <c r="B2179" s="239">
        <f t="shared" si="232"/>
        <v>47</v>
      </c>
      <c r="C2179" s="239">
        <f t="shared" si="233"/>
        <v>3.5</v>
      </c>
      <c r="E2179" s="149" t="s">
        <v>3100</v>
      </c>
      <c r="F2179" s="150">
        <v>3.76</v>
      </c>
      <c r="G2179" s="150">
        <v>0.14757999999999999</v>
      </c>
      <c r="H2179" s="150">
        <v>1.2E-2</v>
      </c>
      <c r="I2179" s="151">
        <f t="shared" si="234"/>
        <v>0.72</v>
      </c>
      <c r="J2179">
        <f t="shared" si="235"/>
        <v>0.48</v>
      </c>
      <c r="K2179">
        <f t="shared" si="236"/>
        <v>0.36</v>
      </c>
      <c r="L2179">
        <f t="shared" si="237"/>
        <v>0.54</v>
      </c>
      <c r="M2179" s="150"/>
      <c r="U2179" s="239"/>
    </row>
    <row r="2180" spans="1:21">
      <c r="A2180" s="239" t="s">
        <v>3987</v>
      </c>
      <c r="B2180" s="239">
        <f t="shared" si="232"/>
        <v>47</v>
      </c>
      <c r="C2180" s="239">
        <f t="shared" si="233"/>
        <v>5.5</v>
      </c>
      <c r="E2180" s="149" t="s">
        <v>3101</v>
      </c>
      <c r="F2180" s="150">
        <v>5.63</v>
      </c>
      <c r="G2180" s="150">
        <v>0.14757999999999999</v>
      </c>
      <c r="H2180" s="150">
        <v>1.6E-2</v>
      </c>
      <c r="I2180" s="151">
        <f t="shared" si="234"/>
        <v>0.96</v>
      </c>
      <c r="J2180">
        <f t="shared" si="235"/>
        <v>0.6399999999999999</v>
      </c>
      <c r="K2180">
        <f t="shared" si="236"/>
        <v>0.48</v>
      </c>
      <c r="L2180">
        <f t="shared" si="237"/>
        <v>0.72</v>
      </c>
      <c r="M2180" s="150"/>
      <c r="U2180" s="239"/>
    </row>
    <row r="2181" spans="1:21">
      <c r="A2181" s="239" t="s">
        <v>3987</v>
      </c>
      <c r="B2181" s="239">
        <f t="shared" si="232"/>
        <v>47</v>
      </c>
      <c r="C2181" s="239">
        <f t="shared" si="233"/>
        <v>6.5</v>
      </c>
      <c r="E2181" s="149" t="s">
        <v>3102</v>
      </c>
      <c r="F2181" s="150">
        <v>6.49</v>
      </c>
      <c r="G2181" s="150">
        <v>0.14757999999999999</v>
      </c>
      <c r="H2181" s="150">
        <v>0.02</v>
      </c>
      <c r="I2181" s="151">
        <f t="shared" si="234"/>
        <v>1.2</v>
      </c>
      <c r="J2181">
        <f t="shared" si="235"/>
        <v>0.79999999999999993</v>
      </c>
      <c r="K2181">
        <f t="shared" si="236"/>
        <v>0.6</v>
      </c>
      <c r="L2181">
        <f t="shared" si="237"/>
        <v>0.89999999999999991</v>
      </c>
      <c r="M2181" s="150"/>
      <c r="U2181" s="239"/>
    </row>
    <row r="2182" spans="1:21">
      <c r="A2182" s="239" t="s">
        <v>3987</v>
      </c>
      <c r="B2182" s="239">
        <f t="shared" si="232"/>
        <v>47</v>
      </c>
      <c r="C2182" s="239">
        <f t="shared" si="233"/>
        <v>7</v>
      </c>
      <c r="E2182" s="149" t="s">
        <v>3103</v>
      </c>
      <c r="F2182" s="150">
        <v>6.91</v>
      </c>
      <c r="G2182" s="150">
        <v>0.14757999999999999</v>
      </c>
      <c r="H2182" s="150">
        <v>0.02</v>
      </c>
      <c r="I2182" s="151">
        <f t="shared" si="234"/>
        <v>1.2</v>
      </c>
      <c r="J2182">
        <f t="shared" si="235"/>
        <v>0.79999999999999993</v>
      </c>
      <c r="K2182">
        <f t="shared" si="236"/>
        <v>0.6</v>
      </c>
      <c r="L2182">
        <f t="shared" si="237"/>
        <v>0.89999999999999991</v>
      </c>
      <c r="M2182" s="150"/>
      <c r="U2182" s="239"/>
    </row>
    <row r="2183" spans="1:21">
      <c r="A2183" s="239" t="s">
        <v>3987</v>
      </c>
      <c r="B2183" s="239">
        <f t="shared" si="232"/>
        <v>47</v>
      </c>
      <c r="C2183" s="239">
        <f t="shared" si="233"/>
        <v>7.5</v>
      </c>
      <c r="E2183" s="149" t="s">
        <v>3104</v>
      </c>
      <c r="F2183" s="150">
        <v>7.31</v>
      </c>
      <c r="G2183" s="150">
        <v>0.14757999999999999</v>
      </c>
      <c r="H2183" s="150">
        <v>0.02</v>
      </c>
      <c r="I2183" s="151">
        <f t="shared" si="234"/>
        <v>1.2</v>
      </c>
      <c r="J2183">
        <f t="shared" si="235"/>
        <v>0.79999999999999993</v>
      </c>
      <c r="K2183">
        <f t="shared" si="236"/>
        <v>0.6</v>
      </c>
      <c r="L2183">
        <f t="shared" si="237"/>
        <v>0.89999999999999991</v>
      </c>
      <c r="M2183" s="150"/>
      <c r="U2183" s="239"/>
    </row>
    <row r="2184" spans="1:21">
      <c r="A2184" s="239" t="s">
        <v>3987</v>
      </c>
      <c r="B2184" s="239">
        <f t="shared" si="232"/>
        <v>48</v>
      </c>
      <c r="C2184" s="239">
        <f t="shared" si="233"/>
        <v>1</v>
      </c>
      <c r="E2184" s="149" t="s">
        <v>3105</v>
      </c>
      <c r="F2184" s="150">
        <v>1.1599999999999999</v>
      </c>
      <c r="G2184" s="150">
        <v>0.15071999999999999</v>
      </c>
      <c r="H2184" s="150">
        <v>0.01</v>
      </c>
      <c r="I2184" s="151">
        <f t="shared" si="234"/>
        <v>0.6</v>
      </c>
      <c r="J2184">
        <f t="shared" si="235"/>
        <v>0.39999999999999997</v>
      </c>
      <c r="K2184">
        <f t="shared" si="236"/>
        <v>0.3</v>
      </c>
      <c r="L2184">
        <f t="shared" si="237"/>
        <v>0.44999999999999996</v>
      </c>
      <c r="M2184" s="150"/>
      <c r="U2184" s="239"/>
    </row>
    <row r="2185" spans="1:21">
      <c r="A2185" s="239" t="s">
        <v>3987</v>
      </c>
      <c r="B2185" s="239">
        <f t="shared" si="232"/>
        <v>48</v>
      </c>
      <c r="C2185" s="239">
        <f t="shared" si="233"/>
        <v>1.2</v>
      </c>
      <c r="E2185" s="149" t="s">
        <v>3106</v>
      </c>
      <c r="F2185" s="150">
        <v>1.38</v>
      </c>
      <c r="G2185" s="150">
        <v>0.15071999999999999</v>
      </c>
      <c r="H2185" s="150">
        <v>0.01</v>
      </c>
      <c r="I2185" s="151">
        <f t="shared" si="234"/>
        <v>0.6</v>
      </c>
      <c r="J2185">
        <f t="shared" si="235"/>
        <v>0.39999999999999997</v>
      </c>
      <c r="K2185">
        <f t="shared" si="236"/>
        <v>0.3</v>
      </c>
      <c r="L2185">
        <f t="shared" si="237"/>
        <v>0.44999999999999996</v>
      </c>
      <c r="M2185" s="150"/>
      <c r="U2185" s="239"/>
    </row>
    <row r="2186" spans="1:21">
      <c r="A2186" s="239" t="s">
        <v>3987</v>
      </c>
      <c r="B2186" s="239">
        <f t="shared" si="232"/>
        <v>48</v>
      </c>
      <c r="C2186" s="239">
        <f t="shared" si="233"/>
        <v>1.25</v>
      </c>
      <c r="E2186" s="149" t="s">
        <v>3107</v>
      </c>
      <c r="F2186" s="150">
        <v>1.44</v>
      </c>
      <c r="G2186" s="150">
        <v>0.15071999999999999</v>
      </c>
      <c r="H2186" s="150">
        <v>0.01</v>
      </c>
      <c r="I2186" s="151">
        <f t="shared" si="234"/>
        <v>0.6</v>
      </c>
      <c r="J2186">
        <f t="shared" si="235"/>
        <v>0.39999999999999997</v>
      </c>
      <c r="K2186">
        <f t="shared" si="236"/>
        <v>0.3</v>
      </c>
      <c r="L2186">
        <f t="shared" si="237"/>
        <v>0.44999999999999996</v>
      </c>
      <c r="M2186" s="150"/>
      <c r="U2186" s="239"/>
    </row>
    <row r="2187" spans="1:21">
      <c r="A2187" s="239" t="s">
        <v>3987</v>
      </c>
      <c r="B2187" s="239">
        <f t="shared" si="232"/>
        <v>48</v>
      </c>
      <c r="C2187" s="239">
        <f t="shared" si="233"/>
        <v>1.5</v>
      </c>
      <c r="E2187" s="149" t="s">
        <v>3108</v>
      </c>
      <c r="F2187" s="150">
        <v>1.72</v>
      </c>
      <c r="G2187" s="150">
        <v>0.15071999999999999</v>
      </c>
      <c r="H2187" s="150">
        <v>0.01</v>
      </c>
      <c r="I2187" s="151">
        <f t="shared" si="234"/>
        <v>0.6</v>
      </c>
      <c r="J2187">
        <f t="shared" si="235"/>
        <v>0.39999999999999997</v>
      </c>
      <c r="K2187">
        <f t="shared" si="236"/>
        <v>0.3</v>
      </c>
      <c r="L2187">
        <f t="shared" si="237"/>
        <v>0.44999999999999996</v>
      </c>
      <c r="M2187" s="150"/>
      <c r="U2187" s="239"/>
    </row>
    <row r="2188" spans="1:21">
      <c r="A2188" s="239" t="s">
        <v>3987</v>
      </c>
      <c r="B2188" s="239">
        <f t="shared" si="232"/>
        <v>48</v>
      </c>
      <c r="C2188" s="239">
        <f t="shared" si="233"/>
        <v>2</v>
      </c>
      <c r="E2188" s="149" t="s">
        <v>3110</v>
      </c>
      <c r="F2188" s="150">
        <v>2.27</v>
      </c>
      <c r="G2188" s="150">
        <v>0.15071999999999999</v>
      </c>
      <c r="H2188" s="150">
        <v>0.01</v>
      </c>
      <c r="I2188" s="151">
        <f t="shared" si="234"/>
        <v>0.6</v>
      </c>
      <c r="J2188">
        <f t="shared" si="235"/>
        <v>0.39999999999999997</v>
      </c>
      <c r="K2188">
        <f t="shared" si="236"/>
        <v>0.3</v>
      </c>
      <c r="L2188">
        <f t="shared" si="237"/>
        <v>0.44999999999999996</v>
      </c>
      <c r="M2188" s="150"/>
      <c r="U2188" s="239"/>
    </row>
    <row r="2189" spans="1:21">
      <c r="A2189" s="239" t="s">
        <v>3987</v>
      </c>
      <c r="B2189" s="239">
        <f t="shared" si="232"/>
        <v>48</v>
      </c>
      <c r="C2189" s="239">
        <f t="shared" si="233"/>
        <v>2.2000000000000002</v>
      </c>
      <c r="E2189" s="149" t="s">
        <v>3111</v>
      </c>
      <c r="F2189" s="150">
        <v>2.4900000000000002</v>
      </c>
      <c r="G2189" s="150">
        <v>0.15071999999999999</v>
      </c>
      <c r="H2189" s="150">
        <v>0.01</v>
      </c>
      <c r="I2189" s="151">
        <f t="shared" si="234"/>
        <v>0.6</v>
      </c>
      <c r="J2189">
        <f t="shared" si="235"/>
        <v>0.39999999999999997</v>
      </c>
      <c r="K2189">
        <f t="shared" si="236"/>
        <v>0.3</v>
      </c>
      <c r="L2189">
        <f t="shared" si="237"/>
        <v>0.44999999999999996</v>
      </c>
      <c r="M2189" s="150"/>
      <c r="U2189" s="239"/>
    </row>
    <row r="2190" spans="1:21">
      <c r="A2190" s="239" t="s">
        <v>3987</v>
      </c>
      <c r="B2190" s="239">
        <f t="shared" si="232"/>
        <v>48</v>
      </c>
      <c r="C2190" s="239">
        <f t="shared" si="233"/>
        <v>2.5</v>
      </c>
      <c r="E2190" s="149" t="s">
        <v>3112</v>
      </c>
      <c r="F2190" s="150">
        <v>2.81</v>
      </c>
      <c r="G2190" s="150">
        <v>0.15071999999999999</v>
      </c>
      <c r="H2190" s="150">
        <v>0.01</v>
      </c>
      <c r="I2190" s="151">
        <f t="shared" si="234"/>
        <v>0.6</v>
      </c>
      <c r="J2190">
        <f t="shared" si="235"/>
        <v>0.39999999999999997</v>
      </c>
      <c r="K2190">
        <f t="shared" si="236"/>
        <v>0.3</v>
      </c>
      <c r="L2190">
        <f t="shared" si="237"/>
        <v>0.44999999999999996</v>
      </c>
      <c r="M2190" s="150"/>
      <c r="U2190" s="239"/>
    </row>
    <row r="2191" spans="1:21">
      <c r="A2191" s="239" t="s">
        <v>3987</v>
      </c>
      <c r="B2191" s="239">
        <f t="shared" si="232"/>
        <v>48</v>
      </c>
      <c r="C2191" s="239">
        <f t="shared" si="233"/>
        <v>3</v>
      </c>
      <c r="E2191" s="149" t="s">
        <v>3113</v>
      </c>
      <c r="F2191" s="150">
        <v>3.33</v>
      </c>
      <c r="G2191" s="150">
        <v>0.15071999999999999</v>
      </c>
      <c r="H2191" s="150">
        <v>0.01</v>
      </c>
      <c r="I2191" s="151">
        <f t="shared" si="234"/>
        <v>0.6</v>
      </c>
      <c r="J2191">
        <f t="shared" si="235"/>
        <v>0.39999999999999997</v>
      </c>
      <c r="K2191">
        <f t="shared" si="236"/>
        <v>0.3</v>
      </c>
      <c r="L2191">
        <f t="shared" si="237"/>
        <v>0.44999999999999996</v>
      </c>
      <c r="M2191" s="150"/>
      <c r="U2191" s="239"/>
    </row>
    <row r="2192" spans="1:21">
      <c r="A2192" s="239" t="s">
        <v>3987</v>
      </c>
      <c r="B2192" s="239">
        <f t="shared" si="232"/>
        <v>48</v>
      </c>
      <c r="C2192" s="239">
        <f t="shared" si="233"/>
        <v>3.5</v>
      </c>
      <c r="E2192" s="149" t="s">
        <v>3114</v>
      </c>
      <c r="F2192" s="150">
        <v>3.84</v>
      </c>
      <c r="G2192" s="150">
        <v>0.15071999999999999</v>
      </c>
      <c r="H2192" s="150">
        <v>1.2E-2</v>
      </c>
      <c r="I2192" s="151">
        <f t="shared" si="234"/>
        <v>0.72</v>
      </c>
      <c r="J2192">
        <f t="shared" si="235"/>
        <v>0.48</v>
      </c>
      <c r="K2192">
        <f t="shared" si="236"/>
        <v>0.36</v>
      </c>
      <c r="L2192">
        <f t="shared" si="237"/>
        <v>0.54</v>
      </c>
      <c r="M2192" s="150"/>
      <c r="U2192" s="239"/>
    </row>
    <row r="2193" spans="1:21">
      <c r="A2193" s="239" t="s">
        <v>3987</v>
      </c>
      <c r="B2193" s="239">
        <f t="shared" si="232"/>
        <v>48</v>
      </c>
      <c r="C2193" s="239">
        <f t="shared" si="233"/>
        <v>4</v>
      </c>
      <c r="E2193" s="149" t="s">
        <v>3115</v>
      </c>
      <c r="F2193" s="150">
        <v>4.34</v>
      </c>
      <c r="G2193" s="150">
        <v>0.15071999999999999</v>
      </c>
      <c r="H2193" s="150">
        <v>1.2E-2</v>
      </c>
      <c r="I2193" s="151">
        <f t="shared" si="234"/>
        <v>0.72</v>
      </c>
      <c r="J2193">
        <f t="shared" si="235"/>
        <v>0.48</v>
      </c>
      <c r="K2193">
        <f t="shared" si="236"/>
        <v>0.36</v>
      </c>
      <c r="L2193">
        <f t="shared" si="237"/>
        <v>0.54</v>
      </c>
      <c r="M2193" s="150"/>
      <c r="U2193" s="239"/>
    </row>
    <row r="2194" spans="1:21">
      <c r="A2194" s="239" t="s">
        <v>3987</v>
      </c>
      <c r="B2194" s="239">
        <f t="shared" si="232"/>
        <v>48</v>
      </c>
      <c r="C2194" s="239">
        <f t="shared" si="233"/>
        <v>4.5</v>
      </c>
      <c r="E2194" s="149" t="s">
        <v>3116</v>
      </c>
      <c r="F2194" s="150">
        <v>4.83</v>
      </c>
      <c r="G2194" s="150">
        <v>0.15071999999999999</v>
      </c>
      <c r="H2194" s="150">
        <v>1.2E-2</v>
      </c>
      <c r="I2194" s="151">
        <f t="shared" si="234"/>
        <v>0.72</v>
      </c>
      <c r="J2194">
        <f t="shared" si="235"/>
        <v>0.48</v>
      </c>
      <c r="K2194">
        <f t="shared" si="236"/>
        <v>0.36</v>
      </c>
      <c r="L2194">
        <f t="shared" si="237"/>
        <v>0.54</v>
      </c>
      <c r="M2194" s="150"/>
      <c r="U2194" s="239"/>
    </row>
    <row r="2195" spans="1:21">
      <c r="A2195" s="239" t="s">
        <v>3987</v>
      </c>
      <c r="B2195" s="239">
        <f t="shared" si="232"/>
        <v>48</v>
      </c>
      <c r="C2195" s="239">
        <f t="shared" si="233"/>
        <v>5</v>
      </c>
      <c r="E2195" s="149" t="s">
        <v>3117</v>
      </c>
      <c r="F2195" s="150">
        <v>5.3</v>
      </c>
      <c r="G2195" s="150">
        <v>0.15071999999999999</v>
      </c>
      <c r="H2195" s="150">
        <v>1.6E-2</v>
      </c>
      <c r="I2195" s="151">
        <f t="shared" si="234"/>
        <v>0.96</v>
      </c>
      <c r="J2195">
        <f t="shared" si="235"/>
        <v>0.6399999999999999</v>
      </c>
      <c r="K2195">
        <f t="shared" si="236"/>
        <v>0.48</v>
      </c>
      <c r="L2195">
        <f t="shared" si="237"/>
        <v>0.72</v>
      </c>
      <c r="M2195" s="150"/>
      <c r="U2195" s="239"/>
    </row>
    <row r="2196" spans="1:21">
      <c r="A2196" s="239" t="s">
        <v>3987</v>
      </c>
      <c r="B2196" s="239">
        <f t="shared" si="232"/>
        <v>48</v>
      </c>
      <c r="C2196" s="239">
        <f t="shared" si="233"/>
        <v>5.5</v>
      </c>
      <c r="E2196" s="149" t="s">
        <v>3118</v>
      </c>
      <c r="F2196" s="150">
        <v>5.77</v>
      </c>
      <c r="G2196" s="150">
        <v>0.15071999999999999</v>
      </c>
      <c r="H2196" s="150">
        <v>1.6E-2</v>
      </c>
      <c r="I2196" s="151">
        <f t="shared" si="234"/>
        <v>0.96</v>
      </c>
      <c r="J2196">
        <f t="shared" si="235"/>
        <v>0.6399999999999999</v>
      </c>
      <c r="K2196">
        <f t="shared" si="236"/>
        <v>0.48</v>
      </c>
      <c r="L2196">
        <f t="shared" si="237"/>
        <v>0.72</v>
      </c>
      <c r="M2196" s="150"/>
      <c r="U2196" s="239"/>
    </row>
    <row r="2197" spans="1:21">
      <c r="A2197" s="239" t="s">
        <v>3987</v>
      </c>
      <c r="B2197" s="239">
        <f t="shared" si="232"/>
        <v>48</v>
      </c>
      <c r="C2197" s="239">
        <f t="shared" si="233"/>
        <v>6</v>
      </c>
      <c r="E2197" s="149" t="s">
        <v>3119</v>
      </c>
      <c r="F2197" s="150">
        <v>6.22</v>
      </c>
      <c r="G2197" s="150">
        <v>0.15071999999999999</v>
      </c>
      <c r="H2197" s="150">
        <v>1.6E-2</v>
      </c>
      <c r="I2197" s="151">
        <f t="shared" si="234"/>
        <v>0.96</v>
      </c>
      <c r="J2197">
        <f t="shared" si="235"/>
        <v>0.6399999999999999</v>
      </c>
      <c r="K2197">
        <f t="shared" si="236"/>
        <v>0.48</v>
      </c>
      <c r="L2197">
        <f t="shared" si="237"/>
        <v>0.72</v>
      </c>
      <c r="M2197" s="150"/>
      <c r="U2197" s="239"/>
    </row>
    <row r="2198" spans="1:21">
      <c r="A2198" s="239" t="s">
        <v>3987</v>
      </c>
      <c r="B2198" s="239">
        <f t="shared" si="232"/>
        <v>48</v>
      </c>
      <c r="C2198" s="239">
        <f t="shared" si="233"/>
        <v>6.5</v>
      </c>
      <c r="E2198" s="149" t="s">
        <v>3120</v>
      </c>
      <c r="F2198" s="150">
        <v>6.65</v>
      </c>
      <c r="G2198" s="150">
        <v>0.15071999999999999</v>
      </c>
      <c r="H2198" s="150">
        <v>0.02</v>
      </c>
      <c r="I2198" s="151">
        <f t="shared" si="234"/>
        <v>1.2</v>
      </c>
      <c r="J2198">
        <f t="shared" si="235"/>
        <v>0.79999999999999993</v>
      </c>
      <c r="K2198">
        <f t="shared" si="236"/>
        <v>0.6</v>
      </c>
      <c r="L2198">
        <f t="shared" si="237"/>
        <v>0.89999999999999991</v>
      </c>
      <c r="M2198" s="150"/>
      <c r="U2198" s="239"/>
    </row>
    <row r="2199" spans="1:21">
      <c r="A2199" s="239" t="s">
        <v>3987</v>
      </c>
      <c r="B2199" s="239">
        <f t="shared" si="232"/>
        <v>48</v>
      </c>
      <c r="C2199" s="239">
        <f t="shared" si="233"/>
        <v>7</v>
      </c>
      <c r="E2199" s="149" t="s">
        <v>3121</v>
      </c>
      <c r="F2199" s="150">
        <v>7.08</v>
      </c>
      <c r="G2199" s="150">
        <v>0.15071999999999999</v>
      </c>
      <c r="H2199" s="150">
        <v>0.02</v>
      </c>
      <c r="I2199" s="151">
        <f t="shared" si="234"/>
        <v>1.2</v>
      </c>
      <c r="J2199">
        <f t="shared" si="235"/>
        <v>0.79999999999999993</v>
      </c>
      <c r="K2199">
        <f t="shared" si="236"/>
        <v>0.6</v>
      </c>
      <c r="L2199">
        <f t="shared" si="237"/>
        <v>0.89999999999999991</v>
      </c>
      <c r="M2199" s="150"/>
      <c r="U2199" s="239"/>
    </row>
    <row r="2200" spans="1:21">
      <c r="A2200" s="239" t="s">
        <v>3987</v>
      </c>
      <c r="B2200" s="239">
        <f t="shared" si="232"/>
        <v>48</v>
      </c>
      <c r="C2200" s="239">
        <f t="shared" si="233"/>
        <v>7.5</v>
      </c>
      <c r="E2200" s="149" t="s">
        <v>3122</v>
      </c>
      <c r="F2200" s="150">
        <v>7.49</v>
      </c>
      <c r="G2200" s="150">
        <v>0.15071999999999999</v>
      </c>
      <c r="H2200" s="150">
        <v>0.02</v>
      </c>
      <c r="I2200" s="151">
        <f t="shared" si="234"/>
        <v>1.2</v>
      </c>
      <c r="J2200">
        <f t="shared" si="235"/>
        <v>0.79999999999999993</v>
      </c>
      <c r="K2200">
        <f t="shared" si="236"/>
        <v>0.6</v>
      </c>
      <c r="L2200">
        <f t="shared" si="237"/>
        <v>0.89999999999999991</v>
      </c>
      <c r="M2200" s="150"/>
      <c r="U2200" s="239"/>
    </row>
    <row r="2201" spans="1:21">
      <c r="A2201" s="239" t="s">
        <v>3987</v>
      </c>
      <c r="B2201" s="239">
        <f t="shared" si="232"/>
        <v>48</v>
      </c>
      <c r="C2201" s="239">
        <f t="shared" si="233"/>
        <v>8</v>
      </c>
      <c r="E2201" s="149" t="s">
        <v>3123</v>
      </c>
      <c r="F2201" s="150">
        <v>7.89</v>
      </c>
      <c r="G2201" s="150">
        <v>0.15071999999999999</v>
      </c>
      <c r="H2201" s="150">
        <v>2.4E-2</v>
      </c>
      <c r="I2201" s="151">
        <f t="shared" si="234"/>
        <v>1.44</v>
      </c>
      <c r="J2201">
        <f t="shared" si="235"/>
        <v>0.96</v>
      </c>
      <c r="K2201">
        <f t="shared" si="236"/>
        <v>0.72</v>
      </c>
      <c r="L2201">
        <f t="shared" si="237"/>
        <v>1.08</v>
      </c>
      <c r="M2201" s="150"/>
      <c r="U2201" s="239"/>
    </row>
    <row r="2202" spans="1:21">
      <c r="A2202" s="239" t="s">
        <v>3987</v>
      </c>
      <c r="B2202" s="239">
        <f t="shared" si="232"/>
        <v>48</v>
      </c>
      <c r="C2202" s="239">
        <f t="shared" si="233"/>
        <v>8.5</v>
      </c>
      <c r="E2202" s="149" t="s">
        <v>3124</v>
      </c>
      <c r="F2202" s="150">
        <v>8.2799999999999994</v>
      </c>
      <c r="G2202" s="150">
        <v>0.15071999999999999</v>
      </c>
      <c r="H2202" s="150">
        <v>2.4E-2</v>
      </c>
      <c r="I2202" s="151">
        <f t="shared" si="234"/>
        <v>1.44</v>
      </c>
      <c r="J2202">
        <f t="shared" si="235"/>
        <v>0.96</v>
      </c>
      <c r="K2202">
        <f t="shared" si="236"/>
        <v>0.72</v>
      </c>
      <c r="L2202">
        <f t="shared" si="237"/>
        <v>1.08</v>
      </c>
      <c r="M2202" s="150"/>
      <c r="U2202" s="239"/>
    </row>
    <row r="2203" spans="1:21">
      <c r="A2203" s="239" t="s">
        <v>3987</v>
      </c>
      <c r="B2203" s="239">
        <f t="shared" si="232"/>
        <v>48</v>
      </c>
      <c r="C2203" s="239">
        <f t="shared" si="233"/>
        <v>9</v>
      </c>
      <c r="E2203" s="149" t="s">
        <v>3125</v>
      </c>
      <c r="F2203" s="150">
        <v>8.66</v>
      </c>
      <c r="G2203" s="150">
        <v>0.15071999999999999</v>
      </c>
      <c r="H2203" s="150">
        <v>2.4E-2</v>
      </c>
      <c r="I2203" s="151">
        <f t="shared" si="234"/>
        <v>1.44</v>
      </c>
      <c r="J2203">
        <f t="shared" si="235"/>
        <v>0.96</v>
      </c>
      <c r="K2203">
        <f t="shared" si="236"/>
        <v>0.72</v>
      </c>
      <c r="L2203">
        <f t="shared" si="237"/>
        <v>1.08</v>
      </c>
      <c r="M2203" s="150"/>
      <c r="U2203" s="239"/>
    </row>
    <row r="2204" spans="1:21">
      <c r="A2204" s="239" t="s">
        <v>3987</v>
      </c>
      <c r="B2204" s="239">
        <f t="shared" si="232"/>
        <v>48</v>
      </c>
      <c r="C2204" s="239">
        <f t="shared" si="233"/>
        <v>10</v>
      </c>
      <c r="E2204" s="149" t="s">
        <v>3109</v>
      </c>
      <c r="F2204" s="150">
        <v>9.3699999999999992</v>
      </c>
      <c r="G2204" s="150">
        <v>0.15071999999999999</v>
      </c>
      <c r="H2204" s="150">
        <v>2.8000000000000004E-2</v>
      </c>
      <c r="I2204" s="151">
        <f t="shared" si="234"/>
        <v>1.6800000000000002</v>
      </c>
      <c r="J2204">
        <f t="shared" si="235"/>
        <v>1.1200000000000001</v>
      </c>
      <c r="K2204">
        <f t="shared" si="236"/>
        <v>0.84000000000000008</v>
      </c>
      <c r="L2204">
        <f t="shared" si="237"/>
        <v>1.2600000000000002</v>
      </c>
      <c r="M2204" s="150"/>
      <c r="U2204" s="239"/>
    </row>
    <row r="2205" spans="1:21">
      <c r="A2205" s="239" t="s">
        <v>3987</v>
      </c>
      <c r="B2205" s="239">
        <f t="shared" si="232"/>
        <v>48.3</v>
      </c>
      <c r="C2205" s="239">
        <f t="shared" si="233"/>
        <v>2.6</v>
      </c>
      <c r="E2205" s="149" t="s">
        <v>3127</v>
      </c>
      <c r="F2205" s="150">
        <v>2.93</v>
      </c>
      <c r="G2205" s="150">
        <v>0.15166199999999999</v>
      </c>
      <c r="H2205" s="150">
        <v>0.01</v>
      </c>
      <c r="I2205" s="151">
        <f t="shared" si="234"/>
        <v>0.6</v>
      </c>
      <c r="J2205">
        <f t="shared" si="235"/>
        <v>0.39999999999999997</v>
      </c>
      <c r="K2205">
        <f t="shared" si="236"/>
        <v>0.3</v>
      </c>
      <c r="L2205">
        <f t="shared" si="237"/>
        <v>0.44999999999999996</v>
      </c>
      <c r="M2205" s="150"/>
      <c r="U2205" s="239"/>
    </row>
    <row r="2206" spans="1:21">
      <c r="A2206" s="239" t="s">
        <v>3987</v>
      </c>
      <c r="B2206" s="239">
        <f t="shared" si="232"/>
        <v>48.3</v>
      </c>
      <c r="C2206" s="239">
        <f t="shared" si="233"/>
        <v>2.9</v>
      </c>
      <c r="E2206" s="149" t="s">
        <v>3128</v>
      </c>
      <c r="F2206" s="150">
        <v>3.25</v>
      </c>
      <c r="G2206" s="150">
        <v>0.15166199999999999</v>
      </c>
      <c r="H2206" s="150">
        <v>0.01</v>
      </c>
      <c r="I2206" s="151">
        <f t="shared" si="234"/>
        <v>0.6</v>
      </c>
      <c r="J2206">
        <f t="shared" si="235"/>
        <v>0.39999999999999997</v>
      </c>
      <c r="K2206">
        <f t="shared" si="236"/>
        <v>0.3</v>
      </c>
      <c r="L2206">
        <f t="shared" si="237"/>
        <v>0.44999999999999996</v>
      </c>
      <c r="M2206" s="150"/>
      <c r="U2206" s="239"/>
    </row>
    <row r="2207" spans="1:21">
      <c r="A2207" s="239" t="s">
        <v>3987</v>
      </c>
      <c r="B2207" s="239">
        <f t="shared" si="232"/>
        <v>48.3</v>
      </c>
      <c r="C2207" s="239">
        <f t="shared" si="233"/>
        <v>3.2</v>
      </c>
      <c r="E2207" s="149" t="s">
        <v>3129</v>
      </c>
      <c r="F2207" s="150">
        <v>3.56</v>
      </c>
      <c r="G2207" s="150">
        <v>0.15166199999999999</v>
      </c>
      <c r="H2207" s="150">
        <v>0.01</v>
      </c>
      <c r="I2207" s="151">
        <f t="shared" si="234"/>
        <v>0.6</v>
      </c>
      <c r="J2207">
        <f t="shared" si="235"/>
        <v>0.39999999999999997</v>
      </c>
      <c r="K2207">
        <f t="shared" si="236"/>
        <v>0.3</v>
      </c>
      <c r="L2207">
        <f t="shared" si="237"/>
        <v>0.44999999999999996</v>
      </c>
      <c r="M2207" s="150"/>
      <c r="U2207" s="239"/>
    </row>
    <row r="2208" spans="1:21">
      <c r="A2208" s="239" t="s">
        <v>3987</v>
      </c>
      <c r="B2208" s="239">
        <f t="shared" si="232"/>
        <v>48.3</v>
      </c>
      <c r="C2208" s="239">
        <f t="shared" si="233"/>
        <v>3.6</v>
      </c>
      <c r="E2208" s="149" t="s">
        <v>3130</v>
      </c>
      <c r="F2208" s="150">
        <v>3.97</v>
      </c>
      <c r="G2208" s="150">
        <v>0.15166199999999999</v>
      </c>
      <c r="H2208" s="150">
        <v>1.2E-2</v>
      </c>
      <c r="I2208" s="151">
        <f t="shared" si="234"/>
        <v>0.72</v>
      </c>
      <c r="J2208">
        <f t="shared" si="235"/>
        <v>0.48</v>
      </c>
      <c r="K2208">
        <f t="shared" si="236"/>
        <v>0.36</v>
      </c>
      <c r="L2208">
        <f t="shared" si="237"/>
        <v>0.54</v>
      </c>
      <c r="M2208" s="150"/>
      <c r="U2208" s="239"/>
    </row>
    <row r="2209" spans="1:21">
      <c r="A2209" s="239" t="s">
        <v>3987</v>
      </c>
      <c r="B2209" s="239">
        <f t="shared" si="232"/>
        <v>48.3</v>
      </c>
      <c r="C2209" s="239">
        <f t="shared" si="233"/>
        <v>4</v>
      </c>
      <c r="E2209" s="149" t="s">
        <v>3131</v>
      </c>
      <c r="F2209" s="150">
        <v>4.37</v>
      </c>
      <c r="G2209" s="150">
        <v>0.15166199999999999</v>
      </c>
      <c r="H2209" s="150">
        <v>1.2E-2</v>
      </c>
      <c r="I2209" s="151">
        <f t="shared" si="234"/>
        <v>0.72</v>
      </c>
      <c r="J2209">
        <f t="shared" si="235"/>
        <v>0.48</v>
      </c>
      <c r="K2209">
        <f t="shared" si="236"/>
        <v>0.36</v>
      </c>
      <c r="L2209">
        <f t="shared" si="237"/>
        <v>0.54</v>
      </c>
      <c r="M2209" s="150"/>
      <c r="U2209" s="239"/>
    </row>
    <row r="2210" spans="1:21">
      <c r="A2210" s="239" t="s">
        <v>3987</v>
      </c>
      <c r="B2210" s="239">
        <f t="shared" si="232"/>
        <v>48.3</v>
      </c>
      <c r="C2210" s="239">
        <f t="shared" si="233"/>
        <v>4.5</v>
      </c>
      <c r="E2210" s="149" t="s">
        <v>3132</v>
      </c>
      <c r="F2210" s="150">
        <v>4.8600000000000003</v>
      </c>
      <c r="G2210" s="150">
        <v>0.15166199999999999</v>
      </c>
      <c r="H2210" s="150">
        <v>1.2E-2</v>
      </c>
      <c r="I2210" s="151">
        <f t="shared" si="234"/>
        <v>0.72</v>
      </c>
      <c r="J2210">
        <f t="shared" si="235"/>
        <v>0.48</v>
      </c>
      <c r="K2210">
        <f t="shared" si="236"/>
        <v>0.36</v>
      </c>
      <c r="L2210">
        <f t="shared" si="237"/>
        <v>0.54</v>
      </c>
      <c r="M2210" s="150"/>
      <c r="U2210" s="239"/>
    </row>
    <row r="2211" spans="1:21">
      <c r="A2211" s="239" t="s">
        <v>3987</v>
      </c>
      <c r="B2211" s="239">
        <f t="shared" si="232"/>
        <v>48.3</v>
      </c>
      <c r="C2211" s="239">
        <f t="shared" si="233"/>
        <v>5</v>
      </c>
      <c r="E2211" s="149" t="s">
        <v>3133</v>
      </c>
      <c r="F2211" s="150">
        <v>5.34</v>
      </c>
      <c r="G2211" s="150">
        <v>0.15166199999999999</v>
      </c>
      <c r="H2211" s="150">
        <v>1.6E-2</v>
      </c>
      <c r="I2211" s="151">
        <f t="shared" si="234"/>
        <v>0.96</v>
      </c>
      <c r="J2211">
        <f t="shared" si="235"/>
        <v>0.6399999999999999</v>
      </c>
      <c r="K2211">
        <f t="shared" si="236"/>
        <v>0.48</v>
      </c>
      <c r="L2211">
        <f t="shared" si="237"/>
        <v>0.72</v>
      </c>
      <c r="M2211" s="150"/>
      <c r="U2211" s="239"/>
    </row>
    <row r="2212" spans="1:21">
      <c r="A2212" s="239" t="s">
        <v>3987</v>
      </c>
      <c r="B2212" s="239">
        <f t="shared" si="232"/>
        <v>48.3</v>
      </c>
      <c r="C2212" s="239">
        <f t="shared" si="233"/>
        <v>5.6</v>
      </c>
      <c r="E2212" s="149" t="s">
        <v>3134</v>
      </c>
      <c r="F2212" s="150">
        <v>5.9</v>
      </c>
      <c r="G2212" s="150">
        <v>0.15166199999999999</v>
      </c>
      <c r="H2212" s="150">
        <v>1.6E-2</v>
      </c>
      <c r="I2212" s="151">
        <f t="shared" si="234"/>
        <v>0.96</v>
      </c>
      <c r="J2212">
        <f t="shared" si="235"/>
        <v>0.6399999999999999</v>
      </c>
      <c r="K2212">
        <f t="shared" si="236"/>
        <v>0.48</v>
      </c>
      <c r="L2212">
        <f t="shared" si="237"/>
        <v>0.72</v>
      </c>
      <c r="M2212" s="150"/>
      <c r="U2212" s="239"/>
    </row>
    <row r="2213" spans="1:21">
      <c r="A2213" s="239" t="s">
        <v>3987</v>
      </c>
      <c r="B2213" s="239">
        <f t="shared" si="232"/>
        <v>48.3</v>
      </c>
      <c r="C2213" s="239">
        <f t="shared" si="233"/>
        <v>6.3</v>
      </c>
      <c r="E2213" s="149" t="s">
        <v>3135</v>
      </c>
      <c r="F2213" s="150">
        <v>6.53</v>
      </c>
      <c r="G2213" s="150">
        <v>0.15166199999999999</v>
      </c>
      <c r="H2213" s="150">
        <v>0.02</v>
      </c>
      <c r="I2213" s="151">
        <f t="shared" si="234"/>
        <v>1.2</v>
      </c>
      <c r="J2213">
        <f t="shared" si="235"/>
        <v>0.79999999999999993</v>
      </c>
      <c r="K2213">
        <f t="shared" si="236"/>
        <v>0.6</v>
      </c>
      <c r="L2213">
        <f t="shared" si="237"/>
        <v>0.89999999999999991</v>
      </c>
      <c r="M2213" s="150"/>
      <c r="U2213" s="239"/>
    </row>
    <row r="2214" spans="1:21">
      <c r="A2214" s="239" t="s">
        <v>3987</v>
      </c>
      <c r="B2214" s="239">
        <f t="shared" ref="B2214:B2277" si="238">SPLITME($E2214,0,"*","tube Ø")</f>
        <v>48.3</v>
      </c>
      <c r="C2214" s="239">
        <f t="shared" ref="C2214:C2277" si="239">SPLITME($E2214,1,"*","tube Ø")</f>
        <v>7.1</v>
      </c>
      <c r="E2214" s="149" t="s">
        <v>3136</v>
      </c>
      <c r="F2214" s="150">
        <v>7.21</v>
      </c>
      <c r="G2214" s="150">
        <v>5.7461999999999999E-2</v>
      </c>
      <c r="H2214" s="150">
        <v>0.02</v>
      </c>
      <c r="I2214" s="151">
        <f t="shared" si="234"/>
        <v>1.2</v>
      </c>
      <c r="J2214">
        <f t="shared" si="235"/>
        <v>0.79999999999999993</v>
      </c>
      <c r="K2214">
        <f t="shared" si="236"/>
        <v>0.6</v>
      </c>
      <c r="L2214">
        <f t="shared" si="237"/>
        <v>0.89999999999999991</v>
      </c>
      <c r="M2214" s="150"/>
      <c r="U2214" s="239"/>
    </row>
    <row r="2215" spans="1:21">
      <c r="A2215" s="239" t="s">
        <v>3987</v>
      </c>
      <c r="B2215" s="239">
        <f t="shared" si="238"/>
        <v>48.3</v>
      </c>
      <c r="C2215" s="239">
        <f t="shared" si="239"/>
        <v>8</v>
      </c>
      <c r="E2215" s="149" t="s">
        <v>3137</v>
      </c>
      <c r="F2215" s="150">
        <v>7.95</v>
      </c>
      <c r="G2215" s="150">
        <v>0.15166199999999999</v>
      </c>
      <c r="H2215" s="150">
        <v>2.4E-2</v>
      </c>
      <c r="I2215" s="151">
        <f t="shared" si="234"/>
        <v>1.44</v>
      </c>
      <c r="J2215">
        <f t="shared" si="235"/>
        <v>0.96</v>
      </c>
      <c r="K2215">
        <f t="shared" si="236"/>
        <v>0.72</v>
      </c>
      <c r="L2215">
        <f t="shared" si="237"/>
        <v>1.08</v>
      </c>
      <c r="M2215" s="150"/>
      <c r="U2215" s="239"/>
    </row>
    <row r="2216" spans="1:21">
      <c r="A2216" s="239" t="s">
        <v>3987</v>
      </c>
      <c r="B2216" s="239">
        <f t="shared" si="238"/>
        <v>48.3</v>
      </c>
      <c r="C2216" s="239">
        <f t="shared" si="239"/>
        <v>10</v>
      </c>
      <c r="E2216" s="149" t="s">
        <v>3126</v>
      </c>
      <c r="F2216" s="150">
        <v>9.4499999999999993</v>
      </c>
      <c r="G2216" s="150">
        <v>0.15166199999999999</v>
      </c>
      <c r="H2216" s="150">
        <v>2.8000000000000004E-2</v>
      </c>
      <c r="I2216" s="151">
        <f t="shared" si="234"/>
        <v>1.6800000000000002</v>
      </c>
      <c r="J2216">
        <f t="shared" si="235"/>
        <v>1.1200000000000001</v>
      </c>
      <c r="K2216">
        <f t="shared" si="236"/>
        <v>0.84000000000000008</v>
      </c>
      <c r="L2216">
        <f t="shared" si="237"/>
        <v>1.2600000000000002</v>
      </c>
      <c r="M2216" s="150"/>
      <c r="U2216" s="239"/>
    </row>
    <row r="2217" spans="1:21">
      <c r="A2217" s="239" t="s">
        <v>3987</v>
      </c>
      <c r="B2217" s="239">
        <f t="shared" si="238"/>
        <v>49</v>
      </c>
      <c r="C2217" s="239">
        <f t="shared" si="239"/>
        <v>2</v>
      </c>
      <c r="E2217" s="149" t="s">
        <v>3138</v>
      </c>
      <c r="F2217" s="150">
        <v>2.3199999999999998</v>
      </c>
      <c r="G2217" s="150">
        <v>0.15386</v>
      </c>
      <c r="H2217" s="150">
        <v>0.01</v>
      </c>
      <c r="I2217" s="151">
        <f t="shared" si="234"/>
        <v>0.6</v>
      </c>
      <c r="J2217">
        <f t="shared" si="235"/>
        <v>0.39999999999999997</v>
      </c>
      <c r="K2217">
        <f t="shared" si="236"/>
        <v>0.3</v>
      </c>
      <c r="L2217">
        <f t="shared" si="237"/>
        <v>0.44999999999999996</v>
      </c>
      <c r="M2217" s="150"/>
      <c r="U2217" s="239"/>
    </row>
    <row r="2218" spans="1:21">
      <c r="A2218" s="239" t="s">
        <v>3987</v>
      </c>
      <c r="B2218" s="239">
        <f t="shared" si="238"/>
        <v>49</v>
      </c>
      <c r="C2218" s="239">
        <f t="shared" si="239"/>
        <v>2.5</v>
      </c>
      <c r="E2218" s="149" t="s">
        <v>3139</v>
      </c>
      <c r="F2218" s="150">
        <v>2.87</v>
      </c>
      <c r="G2218" s="150">
        <v>0.15386</v>
      </c>
      <c r="H2218" s="150">
        <v>0.01</v>
      </c>
      <c r="I2218" s="151">
        <f t="shared" si="234"/>
        <v>0.6</v>
      </c>
      <c r="J2218">
        <f t="shared" si="235"/>
        <v>0.39999999999999997</v>
      </c>
      <c r="K2218">
        <f t="shared" si="236"/>
        <v>0.3</v>
      </c>
      <c r="L2218">
        <f t="shared" si="237"/>
        <v>0.44999999999999996</v>
      </c>
      <c r="M2218" s="150"/>
      <c r="U2218" s="239"/>
    </row>
    <row r="2219" spans="1:21">
      <c r="A2219" s="239" t="s">
        <v>3987</v>
      </c>
      <c r="B2219" s="239">
        <f t="shared" si="238"/>
        <v>49</v>
      </c>
      <c r="C2219" s="239">
        <f t="shared" si="239"/>
        <v>4.5</v>
      </c>
      <c r="E2219" s="149" t="s">
        <v>3140</v>
      </c>
      <c r="F2219" s="150">
        <v>4.9400000000000004</v>
      </c>
      <c r="G2219" s="150">
        <v>0.15386</v>
      </c>
      <c r="H2219" s="150">
        <v>1.2E-2</v>
      </c>
      <c r="I2219" s="151">
        <f t="shared" si="234"/>
        <v>0.72</v>
      </c>
      <c r="J2219">
        <f t="shared" si="235"/>
        <v>0.48</v>
      </c>
      <c r="K2219">
        <f t="shared" si="236"/>
        <v>0.36</v>
      </c>
      <c r="L2219">
        <f t="shared" si="237"/>
        <v>0.54</v>
      </c>
      <c r="M2219" s="150"/>
      <c r="U2219" s="239"/>
    </row>
    <row r="2220" spans="1:21">
      <c r="A2220" s="239" t="s">
        <v>3987</v>
      </c>
      <c r="B2220" s="239">
        <f t="shared" si="238"/>
        <v>50</v>
      </c>
      <c r="C2220" s="239">
        <f t="shared" si="239"/>
        <v>0.5</v>
      </c>
      <c r="E2220" s="149" t="s">
        <v>3148</v>
      </c>
      <c r="F2220" s="150">
        <v>0.61</v>
      </c>
      <c r="G2220" s="150">
        <v>0.157</v>
      </c>
      <c r="H2220" s="150">
        <v>0.01</v>
      </c>
      <c r="I2220" s="151">
        <f t="shared" si="234"/>
        <v>0.6</v>
      </c>
      <c r="J2220">
        <f t="shared" si="235"/>
        <v>0.39999999999999997</v>
      </c>
      <c r="K2220">
        <f t="shared" si="236"/>
        <v>0.3</v>
      </c>
      <c r="L2220">
        <f t="shared" si="237"/>
        <v>0.44999999999999996</v>
      </c>
      <c r="M2220" s="150"/>
      <c r="U2220" s="239"/>
    </row>
    <row r="2221" spans="1:21">
      <c r="A2221" s="239" t="s">
        <v>3987</v>
      </c>
      <c r="B2221" s="239">
        <f t="shared" si="238"/>
        <v>50</v>
      </c>
      <c r="C2221" s="239">
        <f t="shared" si="239"/>
        <v>1</v>
      </c>
      <c r="E2221" s="149" t="s">
        <v>3149</v>
      </c>
      <c r="F2221" s="150">
        <v>1.21</v>
      </c>
      <c r="G2221" s="150">
        <v>0.157</v>
      </c>
      <c r="H2221" s="150">
        <v>0.01</v>
      </c>
      <c r="I2221" s="151">
        <f t="shared" si="234"/>
        <v>0.6</v>
      </c>
      <c r="J2221">
        <f t="shared" si="235"/>
        <v>0.39999999999999997</v>
      </c>
      <c r="K2221">
        <f t="shared" si="236"/>
        <v>0.3</v>
      </c>
      <c r="L2221">
        <f t="shared" si="237"/>
        <v>0.44999999999999996</v>
      </c>
      <c r="M2221" s="150"/>
      <c r="U2221" s="239"/>
    </row>
    <row r="2222" spans="1:21">
      <c r="A2222" s="239" t="s">
        <v>3987</v>
      </c>
      <c r="B2222" s="239">
        <f t="shared" si="238"/>
        <v>50</v>
      </c>
      <c r="C2222" s="239">
        <f t="shared" si="239"/>
        <v>1.2</v>
      </c>
      <c r="E2222" s="149" t="s">
        <v>3150</v>
      </c>
      <c r="F2222" s="150">
        <v>1.44</v>
      </c>
      <c r="G2222" s="150">
        <v>0.157</v>
      </c>
      <c r="H2222" s="150">
        <v>0.01</v>
      </c>
      <c r="I2222" s="151">
        <f t="shared" si="234"/>
        <v>0.6</v>
      </c>
      <c r="J2222">
        <f t="shared" si="235"/>
        <v>0.39999999999999997</v>
      </c>
      <c r="K2222">
        <f t="shared" si="236"/>
        <v>0.3</v>
      </c>
      <c r="L2222">
        <f t="shared" si="237"/>
        <v>0.44999999999999996</v>
      </c>
      <c r="M2222" s="150"/>
      <c r="U2222" s="239"/>
    </row>
    <row r="2223" spans="1:21">
      <c r="A2223" s="239" t="s">
        <v>3987</v>
      </c>
      <c r="B2223" s="239">
        <f t="shared" si="238"/>
        <v>50</v>
      </c>
      <c r="C2223" s="239">
        <f t="shared" si="239"/>
        <v>1.25</v>
      </c>
      <c r="E2223" s="149" t="s">
        <v>3151</v>
      </c>
      <c r="F2223" s="150">
        <v>1.5</v>
      </c>
      <c r="G2223" s="150">
        <v>0.157</v>
      </c>
      <c r="H2223" s="150">
        <v>0.01</v>
      </c>
      <c r="I2223" s="151">
        <f t="shared" si="234"/>
        <v>0.6</v>
      </c>
      <c r="J2223">
        <f t="shared" si="235"/>
        <v>0.39999999999999997</v>
      </c>
      <c r="K2223">
        <f t="shared" si="236"/>
        <v>0.3</v>
      </c>
      <c r="L2223">
        <f t="shared" si="237"/>
        <v>0.44999999999999996</v>
      </c>
      <c r="M2223" s="150"/>
      <c r="U2223" s="239"/>
    </row>
    <row r="2224" spans="1:21">
      <c r="A2224" s="239" t="s">
        <v>3987</v>
      </c>
      <c r="B2224" s="239">
        <f t="shared" si="238"/>
        <v>50</v>
      </c>
      <c r="C2224" s="239">
        <f t="shared" si="239"/>
        <v>1.5</v>
      </c>
      <c r="E2224" s="149" t="s">
        <v>3152</v>
      </c>
      <c r="F2224" s="150">
        <v>1.79</v>
      </c>
      <c r="G2224" s="150">
        <v>0.157</v>
      </c>
      <c r="H2224" s="150">
        <v>0.01</v>
      </c>
      <c r="I2224" s="151">
        <f t="shared" si="234"/>
        <v>0.6</v>
      </c>
      <c r="J2224">
        <f t="shared" si="235"/>
        <v>0.39999999999999997</v>
      </c>
      <c r="K2224">
        <f t="shared" si="236"/>
        <v>0.3</v>
      </c>
      <c r="L2224">
        <f t="shared" si="237"/>
        <v>0.44999999999999996</v>
      </c>
      <c r="M2224" s="150"/>
      <c r="U2224" s="239"/>
    </row>
    <row r="2225" spans="1:21">
      <c r="A2225" s="239" t="s">
        <v>3987</v>
      </c>
      <c r="B2225" s="239">
        <f t="shared" si="238"/>
        <v>50</v>
      </c>
      <c r="C2225" s="239">
        <f t="shared" si="239"/>
        <v>1.75</v>
      </c>
      <c r="E2225" s="149" t="s">
        <v>3153</v>
      </c>
      <c r="F2225" s="150">
        <v>2.09</v>
      </c>
      <c r="G2225" s="150">
        <v>0.157</v>
      </c>
      <c r="H2225" s="150">
        <v>0.01</v>
      </c>
      <c r="I2225" s="151">
        <f t="shared" si="234"/>
        <v>0.6</v>
      </c>
      <c r="J2225">
        <f t="shared" si="235"/>
        <v>0.39999999999999997</v>
      </c>
      <c r="K2225">
        <f t="shared" si="236"/>
        <v>0.3</v>
      </c>
      <c r="L2225">
        <f t="shared" si="237"/>
        <v>0.44999999999999996</v>
      </c>
      <c r="M2225" s="150"/>
      <c r="U2225" s="239"/>
    </row>
    <row r="2226" spans="1:21">
      <c r="A2226" s="239" t="s">
        <v>3987</v>
      </c>
      <c r="B2226" s="239">
        <f t="shared" si="238"/>
        <v>50</v>
      </c>
      <c r="C2226" s="239">
        <f t="shared" si="239"/>
        <v>2</v>
      </c>
      <c r="E2226" s="149" t="s">
        <v>3158</v>
      </c>
      <c r="F2226" s="150">
        <v>2.37</v>
      </c>
      <c r="G2226" s="150">
        <v>0.157</v>
      </c>
      <c r="H2226" s="150">
        <v>0.01</v>
      </c>
      <c r="I2226" s="151">
        <f t="shared" si="234"/>
        <v>0.6</v>
      </c>
      <c r="J2226">
        <f t="shared" si="235"/>
        <v>0.39999999999999997</v>
      </c>
      <c r="K2226">
        <f t="shared" si="236"/>
        <v>0.3</v>
      </c>
      <c r="L2226">
        <f t="shared" si="237"/>
        <v>0.44999999999999996</v>
      </c>
      <c r="M2226" s="150"/>
      <c r="U2226" s="239"/>
    </row>
    <row r="2227" spans="1:21">
      <c r="A2227" s="239" t="s">
        <v>3987</v>
      </c>
      <c r="B2227" s="239">
        <f t="shared" si="238"/>
        <v>50</v>
      </c>
      <c r="C2227" s="239">
        <f t="shared" si="239"/>
        <v>2.2000000000000002</v>
      </c>
      <c r="E2227" s="149" t="s">
        <v>3159</v>
      </c>
      <c r="F2227" s="150">
        <v>2.59</v>
      </c>
      <c r="G2227" s="150">
        <v>0.157</v>
      </c>
      <c r="H2227" s="150">
        <v>0.01</v>
      </c>
      <c r="I2227" s="151">
        <f t="shared" si="234"/>
        <v>0.6</v>
      </c>
      <c r="J2227">
        <f t="shared" si="235"/>
        <v>0.39999999999999997</v>
      </c>
      <c r="K2227">
        <f t="shared" si="236"/>
        <v>0.3</v>
      </c>
      <c r="L2227">
        <f t="shared" si="237"/>
        <v>0.44999999999999996</v>
      </c>
      <c r="M2227" s="150"/>
      <c r="U2227" s="239"/>
    </row>
    <row r="2228" spans="1:21">
      <c r="A2228" s="239" t="s">
        <v>3987</v>
      </c>
      <c r="B2228" s="239">
        <f t="shared" si="238"/>
        <v>50</v>
      </c>
      <c r="C2228" s="239">
        <f t="shared" si="239"/>
        <v>2.5</v>
      </c>
      <c r="E2228" s="149" t="s">
        <v>3160</v>
      </c>
      <c r="F2228" s="150">
        <v>2.93</v>
      </c>
      <c r="G2228" s="150">
        <v>0.157</v>
      </c>
      <c r="H2228" s="150">
        <v>0.01</v>
      </c>
      <c r="I2228" s="151">
        <f t="shared" si="234"/>
        <v>0.6</v>
      </c>
      <c r="J2228">
        <f t="shared" si="235"/>
        <v>0.39999999999999997</v>
      </c>
      <c r="K2228">
        <f t="shared" si="236"/>
        <v>0.3</v>
      </c>
      <c r="L2228">
        <f t="shared" si="237"/>
        <v>0.44999999999999996</v>
      </c>
      <c r="M2228" s="150"/>
      <c r="U2228" s="239"/>
    </row>
    <row r="2229" spans="1:21">
      <c r="A2229" s="239" t="s">
        <v>3987</v>
      </c>
      <c r="B2229" s="239">
        <f t="shared" si="238"/>
        <v>50</v>
      </c>
      <c r="C2229" s="239">
        <f t="shared" si="239"/>
        <v>3</v>
      </c>
      <c r="E2229" s="149" t="s">
        <v>3161</v>
      </c>
      <c r="F2229" s="150">
        <v>3.48</v>
      </c>
      <c r="G2229" s="150">
        <v>0.157</v>
      </c>
      <c r="H2229" s="150">
        <v>0.01</v>
      </c>
      <c r="I2229" s="151">
        <f t="shared" si="234"/>
        <v>0.6</v>
      </c>
      <c r="J2229">
        <f t="shared" si="235"/>
        <v>0.39999999999999997</v>
      </c>
      <c r="K2229">
        <f t="shared" si="236"/>
        <v>0.3</v>
      </c>
      <c r="L2229">
        <f t="shared" si="237"/>
        <v>0.44999999999999996</v>
      </c>
      <c r="M2229" s="150"/>
      <c r="U2229" s="239"/>
    </row>
    <row r="2230" spans="1:21">
      <c r="A2230" s="239" t="s">
        <v>3987</v>
      </c>
      <c r="B2230" s="239">
        <f t="shared" si="238"/>
        <v>50</v>
      </c>
      <c r="C2230" s="239">
        <f t="shared" si="239"/>
        <v>3.5</v>
      </c>
      <c r="E2230" s="149" t="s">
        <v>3162</v>
      </c>
      <c r="F2230" s="150">
        <v>4.01</v>
      </c>
      <c r="G2230" s="150">
        <v>0.157</v>
      </c>
      <c r="H2230" s="150">
        <v>1.2E-2</v>
      </c>
      <c r="I2230" s="151">
        <f t="shared" si="234"/>
        <v>0.72</v>
      </c>
      <c r="J2230">
        <f t="shared" si="235"/>
        <v>0.48</v>
      </c>
      <c r="K2230">
        <f t="shared" si="236"/>
        <v>0.36</v>
      </c>
      <c r="L2230">
        <f t="shared" si="237"/>
        <v>0.54</v>
      </c>
      <c r="M2230" s="150"/>
      <c r="U2230" s="239"/>
    </row>
    <row r="2231" spans="1:21">
      <c r="A2231" s="239" t="s">
        <v>3987</v>
      </c>
      <c r="B2231" s="239">
        <f t="shared" si="238"/>
        <v>50</v>
      </c>
      <c r="C2231" s="239">
        <f t="shared" si="239"/>
        <v>4</v>
      </c>
      <c r="E2231" s="149" t="s">
        <v>3163</v>
      </c>
      <c r="F2231" s="150">
        <v>4.54</v>
      </c>
      <c r="G2231" s="150">
        <v>0.157</v>
      </c>
      <c r="H2231" s="150">
        <v>1.2E-2</v>
      </c>
      <c r="I2231" s="151">
        <f t="shared" si="234"/>
        <v>0.72</v>
      </c>
      <c r="J2231">
        <f t="shared" si="235"/>
        <v>0.48</v>
      </c>
      <c r="K2231">
        <f t="shared" si="236"/>
        <v>0.36</v>
      </c>
      <c r="L2231">
        <f t="shared" si="237"/>
        <v>0.54</v>
      </c>
      <c r="M2231" s="150"/>
      <c r="U2231" s="239"/>
    </row>
    <row r="2232" spans="1:21">
      <c r="A2232" s="239" t="s">
        <v>3987</v>
      </c>
      <c r="B2232" s="239">
        <f t="shared" si="238"/>
        <v>50</v>
      </c>
      <c r="C2232" s="239">
        <f t="shared" si="239"/>
        <v>4.5</v>
      </c>
      <c r="E2232" s="149" t="s">
        <v>3164</v>
      </c>
      <c r="F2232" s="150">
        <v>5.05</v>
      </c>
      <c r="G2232" s="150">
        <v>0.157</v>
      </c>
      <c r="H2232" s="150">
        <v>1.6E-2</v>
      </c>
      <c r="I2232" s="151">
        <f t="shared" si="234"/>
        <v>0.96</v>
      </c>
      <c r="J2232">
        <f t="shared" si="235"/>
        <v>0.6399999999999999</v>
      </c>
      <c r="K2232">
        <f t="shared" si="236"/>
        <v>0.48</v>
      </c>
      <c r="L2232">
        <f t="shared" si="237"/>
        <v>0.72</v>
      </c>
      <c r="M2232" s="150"/>
      <c r="U2232" s="239"/>
    </row>
    <row r="2233" spans="1:21">
      <c r="A2233" s="239" t="s">
        <v>3987</v>
      </c>
      <c r="B2233" s="239">
        <f t="shared" si="238"/>
        <v>50</v>
      </c>
      <c r="C2233" s="239">
        <f t="shared" si="239"/>
        <v>4.75</v>
      </c>
      <c r="E2233" s="149" t="s">
        <v>3165</v>
      </c>
      <c r="F2233" s="150">
        <v>5.3</v>
      </c>
      <c r="G2233" s="150">
        <v>0.157</v>
      </c>
      <c r="H2233" s="150">
        <v>1.6E-2</v>
      </c>
      <c r="I2233" s="151">
        <f t="shared" si="234"/>
        <v>0.96</v>
      </c>
      <c r="J2233">
        <f t="shared" si="235"/>
        <v>0.6399999999999999</v>
      </c>
      <c r="K2233">
        <f t="shared" si="236"/>
        <v>0.48</v>
      </c>
      <c r="L2233">
        <f t="shared" si="237"/>
        <v>0.72</v>
      </c>
      <c r="M2233" s="150"/>
      <c r="U2233" s="239"/>
    </row>
    <row r="2234" spans="1:21">
      <c r="A2234" s="239" t="s">
        <v>3987</v>
      </c>
      <c r="B2234" s="239">
        <f t="shared" si="238"/>
        <v>50</v>
      </c>
      <c r="C2234" s="239">
        <f t="shared" si="239"/>
        <v>5</v>
      </c>
      <c r="E2234" s="149" t="s">
        <v>3166</v>
      </c>
      <c r="F2234" s="150">
        <v>6.1</v>
      </c>
      <c r="G2234" s="150">
        <v>0.157</v>
      </c>
      <c r="H2234" s="150">
        <v>1.6E-2</v>
      </c>
      <c r="I2234" s="151">
        <f t="shared" si="234"/>
        <v>0.96</v>
      </c>
      <c r="J2234">
        <f t="shared" si="235"/>
        <v>0.6399999999999999</v>
      </c>
      <c r="K2234">
        <f t="shared" si="236"/>
        <v>0.48</v>
      </c>
      <c r="L2234">
        <f t="shared" si="237"/>
        <v>0.72</v>
      </c>
      <c r="M2234" s="150"/>
      <c r="U2234" s="239"/>
    </row>
    <row r="2235" spans="1:21">
      <c r="A2235" s="239" t="s">
        <v>3987</v>
      </c>
      <c r="B2235" s="239">
        <f t="shared" si="238"/>
        <v>50</v>
      </c>
      <c r="C2235" s="239">
        <f t="shared" si="239"/>
        <v>5.5</v>
      </c>
      <c r="E2235" s="149" t="s">
        <v>3167</v>
      </c>
      <c r="F2235" s="150">
        <v>6.04</v>
      </c>
      <c r="G2235" s="150">
        <v>0.157</v>
      </c>
      <c r="H2235" s="150">
        <v>1.6E-2</v>
      </c>
      <c r="I2235" s="151">
        <f t="shared" si="234"/>
        <v>0.96</v>
      </c>
      <c r="J2235">
        <f t="shared" si="235"/>
        <v>0.6399999999999999</v>
      </c>
      <c r="K2235">
        <f t="shared" si="236"/>
        <v>0.48</v>
      </c>
      <c r="L2235">
        <f t="shared" si="237"/>
        <v>0.72</v>
      </c>
      <c r="M2235" s="150"/>
      <c r="U2235" s="239"/>
    </row>
    <row r="2236" spans="1:21">
      <c r="A2236" s="239" t="s">
        <v>3987</v>
      </c>
      <c r="B2236" s="239">
        <f t="shared" si="238"/>
        <v>50</v>
      </c>
      <c r="C2236" s="239">
        <f t="shared" si="239"/>
        <v>6</v>
      </c>
      <c r="E2236" s="149" t="s">
        <v>3168</v>
      </c>
      <c r="F2236" s="150">
        <v>6.51</v>
      </c>
      <c r="G2236" s="150">
        <v>0.157</v>
      </c>
      <c r="H2236" s="150">
        <v>0.02</v>
      </c>
      <c r="I2236" s="151">
        <f t="shared" si="234"/>
        <v>1.2</v>
      </c>
      <c r="J2236">
        <f t="shared" si="235"/>
        <v>0.79999999999999993</v>
      </c>
      <c r="K2236">
        <f t="shared" si="236"/>
        <v>0.6</v>
      </c>
      <c r="L2236">
        <f t="shared" si="237"/>
        <v>0.89999999999999991</v>
      </c>
      <c r="M2236" s="150"/>
      <c r="U2236" s="239"/>
    </row>
    <row r="2237" spans="1:21">
      <c r="A2237" s="239" t="s">
        <v>3987</v>
      </c>
      <c r="B2237" s="239">
        <f t="shared" si="238"/>
        <v>50</v>
      </c>
      <c r="C2237" s="239">
        <f t="shared" si="239"/>
        <v>6.5</v>
      </c>
      <c r="E2237" s="149" t="s">
        <v>3169</v>
      </c>
      <c r="F2237" s="150">
        <v>6.97</v>
      </c>
      <c r="G2237" s="150">
        <v>0.157</v>
      </c>
      <c r="H2237" s="150">
        <v>0.02</v>
      </c>
      <c r="I2237" s="151">
        <f t="shared" si="234"/>
        <v>1.2</v>
      </c>
      <c r="J2237">
        <f t="shared" si="235"/>
        <v>0.79999999999999993</v>
      </c>
      <c r="K2237">
        <f t="shared" si="236"/>
        <v>0.6</v>
      </c>
      <c r="L2237">
        <f t="shared" si="237"/>
        <v>0.89999999999999991</v>
      </c>
      <c r="M2237" s="150"/>
      <c r="U2237" s="239"/>
    </row>
    <row r="2238" spans="1:21">
      <c r="A2238" s="239" t="s">
        <v>3987</v>
      </c>
      <c r="B2238" s="239">
        <f t="shared" si="238"/>
        <v>50</v>
      </c>
      <c r="C2238" s="239">
        <f t="shared" si="239"/>
        <v>7</v>
      </c>
      <c r="E2238" s="149" t="s">
        <v>3170</v>
      </c>
      <c r="F2238" s="150">
        <v>7.9</v>
      </c>
      <c r="G2238" s="150">
        <v>0.157</v>
      </c>
      <c r="H2238" s="150">
        <v>2.4E-2</v>
      </c>
      <c r="I2238" s="151">
        <f t="shared" si="234"/>
        <v>1.44</v>
      </c>
      <c r="J2238">
        <f t="shared" si="235"/>
        <v>0.96</v>
      </c>
      <c r="K2238">
        <f t="shared" si="236"/>
        <v>0.72</v>
      </c>
      <c r="L2238">
        <f t="shared" si="237"/>
        <v>1.08</v>
      </c>
      <c r="M2238" s="150"/>
      <c r="U2238" s="239"/>
    </row>
    <row r="2239" spans="1:21">
      <c r="A2239" s="239" t="s">
        <v>3987</v>
      </c>
      <c r="B2239" s="239">
        <f t="shared" si="238"/>
        <v>50</v>
      </c>
      <c r="C2239" s="239">
        <f t="shared" si="239"/>
        <v>7.5</v>
      </c>
      <c r="E2239" s="149" t="s">
        <v>3171</v>
      </c>
      <c r="F2239" s="150">
        <v>7.86</v>
      </c>
      <c r="G2239" s="150">
        <v>0.157</v>
      </c>
      <c r="H2239" s="150">
        <v>2.4E-2</v>
      </c>
      <c r="I2239" s="151">
        <f t="shared" si="234"/>
        <v>1.44</v>
      </c>
      <c r="J2239">
        <f t="shared" si="235"/>
        <v>0.96</v>
      </c>
      <c r="K2239">
        <f t="shared" si="236"/>
        <v>0.72</v>
      </c>
      <c r="L2239">
        <f t="shared" si="237"/>
        <v>1.08</v>
      </c>
      <c r="M2239" s="150"/>
      <c r="U2239" s="239"/>
    </row>
    <row r="2240" spans="1:21">
      <c r="A2240" s="239" t="s">
        <v>3987</v>
      </c>
      <c r="B2240" s="239">
        <f t="shared" si="238"/>
        <v>50</v>
      </c>
      <c r="C2240" s="239">
        <f t="shared" si="239"/>
        <v>8</v>
      </c>
      <c r="E2240" s="149" t="s">
        <v>3172</v>
      </c>
      <c r="F2240" s="150">
        <v>8.2899999999999991</v>
      </c>
      <c r="G2240" s="150">
        <v>0.157</v>
      </c>
      <c r="H2240" s="150">
        <v>2.4E-2</v>
      </c>
      <c r="I2240" s="151">
        <f t="shared" si="234"/>
        <v>1.44</v>
      </c>
      <c r="J2240">
        <f t="shared" si="235"/>
        <v>0.96</v>
      </c>
      <c r="K2240">
        <f t="shared" si="236"/>
        <v>0.72</v>
      </c>
      <c r="L2240">
        <f t="shared" si="237"/>
        <v>1.08</v>
      </c>
      <c r="M2240" s="150"/>
      <c r="U2240" s="239"/>
    </row>
    <row r="2241" spans="1:21">
      <c r="A2241" s="239" t="s">
        <v>3987</v>
      </c>
      <c r="B2241" s="239">
        <f t="shared" si="238"/>
        <v>50</v>
      </c>
      <c r="C2241" s="239">
        <f t="shared" si="239"/>
        <v>9</v>
      </c>
      <c r="E2241" s="149" t="s">
        <v>3173</v>
      </c>
      <c r="F2241" s="150">
        <v>9.6</v>
      </c>
      <c r="G2241" s="150">
        <v>0.157</v>
      </c>
      <c r="H2241" s="150">
        <v>2.8000000000000004E-2</v>
      </c>
      <c r="I2241" s="151">
        <f t="shared" ref="I2241:I2304" si="240">H2241*60</f>
        <v>1.6800000000000002</v>
      </c>
      <c r="J2241">
        <f t="shared" ref="J2241:J2304" si="241">40/60*I2241</f>
        <v>1.1200000000000001</v>
      </c>
      <c r="K2241">
        <f t="shared" ref="K2241:K2304" si="242">(30/60*I2241)</f>
        <v>0.84000000000000008</v>
      </c>
      <c r="L2241">
        <f t="shared" ref="L2241:L2304" si="243">45/60*I2241</f>
        <v>1.2600000000000002</v>
      </c>
      <c r="M2241" s="150"/>
      <c r="U2241" s="239"/>
    </row>
    <row r="2242" spans="1:21">
      <c r="A2242" s="239" t="s">
        <v>3987</v>
      </c>
      <c r="B2242" s="239">
        <f t="shared" si="238"/>
        <v>50</v>
      </c>
      <c r="C2242" s="239">
        <f t="shared" si="239"/>
        <v>10</v>
      </c>
      <c r="E2242" s="149" t="s">
        <v>3154</v>
      </c>
      <c r="F2242" s="150">
        <v>9.86</v>
      </c>
      <c r="G2242" s="150">
        <v>0.157</v>
      </c>
      <c r="H2242" s="150">
        <v>2.8000000000000004E-2</v>
      </c>
      <c r="I2242" s="151">
        <f t="shared" si="240"/>
        <v>1.6800000000000002</v>
      </c>
      <c r="J2242">
        <f t="shared" si="241"/>
        <v>1.1200000000000001</v>
      </c>
      <c r="K2242">
        <f t="shared" si="242"/>
        <v>0.84000000000000008</v>
      </c>
      <c r="L2242">
        <f t="shared" si="243"/>
        <v>1.2600000000000002</v>
      </c>
      <c r="M2242" s="150"/>
      <c r="U2242" s="239"/>
    </row>
    <row r="2243" spans="1:21">
      <c r="A2243" s="239" t="s">
        <v>3987</v>
      </c>
      <c r="B2243" s="239">
        <f t="shared" si="238"/>
        <v>50</v>
      </c>
      <c r="C2243" s="239">
        <f t="shared" si="239"/>
        <v>12.5</v>
      </c>
      <c r="E2243" s="149" t="s">
        <v>3155</v>
      </c>
      <c r="F2243" s="150">
        <v>12</v>
      </c>
      <c r="G2243" s="150">
        <v>0.157</v>
      </c>
      <c r="H2243" s="150">
        <v>3.2000000000000001E-2</v>
      </c>
      <c r="I2243" s="151">
        <f t="shared" si="240"/>
        <v>1.92</v>
      </c>
      <c r="J2243">
        <f t="shared" si="241"/>
        <v>1.2799999999999998</v>
      </c>
      <c r="K2243">
        <f t="shared" si="242"/>
        <v>0.96</v>
      </c>
      <c r="L2243">
        <f t="shared" si="243"/>
        <v>1.44</v>
      </c>
      <c r="M2243" s="150"/>
      <c r="U2243" s="239"/>
    </row>
    <row r="2244" spans="1:21">
      <c r="A2244" s="239" t="s">
        <v>3987</v>
      </c>
      <c r="B2244" s="239">
        <f t="shared" si="238"/>
        <v>50</v>
      </c>
      <c r="C2244" s="239">
        <f t="shared" si="239"/>
        <v>13</v>
      </c>
      <c r="E2244" s="149" t="s">
        <v>3156</v>
      </c>
      <c r="F2244" s="150">
        <v>11.86</v>
      </c>
      <c r="G2244" s="150">
        <v>0.157</v>
      </c>
      <c r="H2244" s="150">
        <v>3.2000000000000001E-2</v>
      </c>
      <c r="I2244" s="151">
        <f t="shared" si="240"/>
        <v>1.92</v>
      </c>
      <c r="J2244">
        <f t="shared" si="241"/>
        <v>1.2799999999999998</v>
      </c>
      <c r="K2244">
        <f t="shared" si="242"/>
        <v>0.96</v>
      </c>
      <c r="L2244">
        <f t="shared" si="243"/>
        <v>1.44</v>
      </c>
      <c r="M2244" s="150"/>
      <c r="U2244" s="239"/>
    </row>
    <row r="2245" spans="1:21">
      <c r="A2245" s="239" t="s">
        <v>3987</v>
      </c>
      <c r="B2245" s="239">
        <f t="shared" si="238"/>
        <v>50</v>
      </c>
      <c r="C2245" s="239">
        <f t="shared" si="239"/>
        <v>15</v>
      </c>
      <c r="E2245" s="149" t="s">
        <v>3157</v>
      </c>
      <c r="F2245" s="150">
        <v>12.95</v>
      </c>
      <c r="G2245" s="150">
        <v>0.157</v>
      </c>
      <c r="H2245" s="150">
        <v>3.5999999999999997E-2</v>
      </c>
      <c r="I2245" s="151">
        <f t="shared" si="240"/>
        <v>2.1599999999999997</v>
      </c>
      <c r="J2245">
        <f t="shared" si="241"/>
        <v>1.4399999999999997</v>
      </c>
      <c r="K2245">
        <f t="shared" si="242"/>
        <v>1.0799999999999998</v>
      </c>
      <c r="L2245">
        <f t="shared" si="243"/>
        <v>1.6199999999999997</v>
      </c>
      <c r="M2245" s="150"/>
      <c r="U2245" s="239"/>
    </row>
    <row r="2246" spans="1:21">
      <c r="A2246" s="239" t="s">
        <v>3987</v>
      </c>
      <c r="B2246" s="239">
        <f t="shared" si="238"/>
        <v>51</v>
      </c>
      <c r="C2246" s="239">
        <f t="shared" si="239"/>
        <v>1.5</v>
      </c>
      <c r="E2246" s="149" t="s">
        <v>3184</v>
      </c>
      <c r="F2246" s="150">
        <v>1.83</v>
      </c>
      <c r="G2246" s="150">
        <v>0.16014</v>
      </c>
      <c r="H2246" s="150">
        <v>0.01</v>
      </c>
      <c r="I2246" s="151">
        <f t="shared" si="240"/>
        <v>0.6</v>
      </c>
      <c r="J2246">
        <f t="shared" si="241"/>
        <v>0.39999999999999997</v>
      </c>
      <c r="K2246">
        <f t="shared" si="242"/>
        <v>0.3</v>
      </c>
      <c r="L2246">
        <f t="shared" si="243"/>
        <v>0.44999999999999996</v>
      </c>
      <c r="M2246" s="150"/>
      <c r="U2246" s="239"/>
    </row>
    <row r="2247" spans="1:21">
      <c r="A2247" s="239" t="s">
        <v>3987</v>
      </c>
      <c r="B2247" s="239">
        <f t="shared" si="238"/>
        <v>51</v>
      </c>
      <c r="C2247" s="239">
        <f t="shared" si="239"/>
        <v>1.75</v>
      </c>
      <c r="E2247" s="149" t="s">
        <v>3185</v>
      </c>
      <c r="F2247" s="150">
        <v>2.13</v>
      </c>
      <c r="G2247" s="150">
        <v>0.16014</v>
      </c>
      <c r="H2247" s="150">
        <v>0.01</v>
      </c>
      <c r="I2247" s="151">
        <f t="shared" si="240"/>
        <v>0.6</v>
      </c>
      <c r="J2247">
        <f t="shared" si="241"/>
        <v>0.39999999999999997</v>
      </c>
      <c r="K2247">
        <f t="shared" si="242"/>
        <v>0.3</v>
      </c>
      <c r="L2247">
        <f t="shared" si="243"/>
        <v>0.44999999999999996</v>
      </c>
      <c r="M2247" s="150"/>
      <c r="U2247" s="239"/>
    </row>
    <row r="2248" spans="1:21">
      <c r="A2248" s="239" t="s">
        <v>3987</v>
      </c>
      <c r="B2248" s="239">
        <f t="shared" si="238"/>
        <v>51</v>
      </c>
      <c r="C2248" s="239">
        <f t="shared" si="239"/>
        <v>2</v>
      </c>
      <c r="E2248" s="149" t="s">
        <v>3186</v>
      </c>
      <c r="F2248" s="150">
        <v>2.42</v>
      </c>
      <c r="G2248" s="150">
        <v>0.16014</v>
      </c>
      <c r="H2248" s="150">
        <v>0.01</v>
      </c>
      <c r="I2248" s="151">
        <f t="shared" si="240"/>
        <v>0.6</v>
      </c>
      <c r="J2248">
        <f t="shared" si="241"/>
        <v>0.39999999999999997</v>
      </c>
      <c r="K2248">
        <f t="shared" si="242"/>
        <v>0.3</v>
      </c>
      <c r="L2248">
        <f t="shared" si="243"/>
        <v>0.44999999999999996</v>
      </c>
      <c r="M2248" s="150"/>
      <c r="U2248" s="239"/>
    </row>
    <row r="2249" spans="1:21">
      <c r="A2249" s="239" t="s">
        <v>3987</v>
      </c>
      <c r="B2249" s="239">
        <f t="shared" si="238"/>
        <v>51</v>
      </c>
      <c r="C2249" s="239">
        <f t="shared" si="239"/>
        <v>2.5</v>
      </c>
      <c r="E2249" s="149" t="s">
        <v>3187</v>
      </c>
      <c r="F2249" s="150">
        <v>2.99</v>
      </c>
      <c r="G2249" s="150">
        <v>0.16014</v>
      </c>
      <c r="H2249" s="150">
        <v>0.01</v>
      </c>
      <c r="I2249" s="151">
        <f t="shared" si="240"/>
        <v>0.6</v>
      </c>
      <c r="J2249">
        <f t="shared" si="241"/>
        <v>0.39999999999999997</v>
      </c>
      <c r="K2249">
        <f t="shared" si="242"/>
        <v>0.3</v>
      </c>
      <c r="L2249">
        <f t="shared" si="243"/>
        <v>0.44999999999999996</v>
      </c>
      <c r="M2249" s="150"/>
      <c r="U2249" s="239"/>
    </row>
    <row r="2250" spans="1:21">
      <c r="A2250" s="239" t="s">
        <v>3987</v>
      </c>
      <c r="B2250" s="239">
        <f t="shared" si="238"/>
        <v>51</v>
      </c>
      <c r="C2250" s="239">
        <f t="shared" si="239"/>
        <v>2.6</v>
      </c>
      <c r="E2250" s="149" t="s">
        <v>3188</v>
      </c>
      <c r="F2250" s="150">
        <v>3.1</v>
      </c>
      <c r="G2250" s="150">
        <v>0.16014</v>
      </c>
      <c r="H2250" s="150">
        <v>0.01</v>
      </c>
      <c r="I2250" s="151">
        <f t="shared" si="240"/>
        <v>0.6</v>
      </c>
      <c r="J2250">
        <f t="shared" si="241"/>
        <v>0.39999999999999997</v>
      </c>
      <c r="K2250">
        <f t="shared" si="242"/>
        <v>0.3</v>
      </c>
      <c r="L2250">
        <f t="shared" si="243"/>
        <v>0.44999999999999996</v>
      </c>
      <c r="M2250" s="150"/>
      <c r="U2250" s="239"/>
    </row>
    <row r="2251" spans="1:21">
      <c r="A2251" s="239" t="s">
        <v>3987</v>
      </c>
      <c r="B2251" s="239">
        <f t="shared" si="238"/>
        <v>51</v>
      </c>
      <c r="C2251" s="239">
        <f t="shared" si="239"/>
        <v>2.9</v>
      </c>
      <c r="E2251" s="149" t="s">
        <v>3189</v>
      </c>
      <c r="F2251" s="150">
        <v>3.44</v>
      </c>
      <c r="G2251" s="150">
        <v>0.16014</v>
      </c>
      <c r="H2251" s="150">
        <v>0.01</v>
      </c>
      <c r="I2251" s="151">
        <f t="shared" si="240"/>
        <v>0.6</v>
      </c>
      <c r="J2251">
        <f t="shared" si="241"/>
        <v>0.39999999999999997</v>
      </c>
      <c r="K2251">
        <f t="shared" si="242"/>
        <v>0.3</v>
      </c>
      <c r="L2251">
        <f t="shared" si="243"/>
        <v>0.44999999999999996</v>
      </c>
      <c r="M2251" s="150"/>
      <c r="U2251" s="239"/>
    </row>
    <row r="2252" spans="1:21">
      <c r="A2252" s="239" t="s">
        <v>3987</v>
      </c>
      <c r="B2252" s="239">
        <f t="shared" si="238"/>
        <v>51</v>
      </c>
      <c r="C2252" s="239">
        <f t="shared" si="239"/>
        <v>3</v>
      </c>
      <c r="E2252" s="149" t="s">
        <v>3190</v>
      </c>
      <c r="F2252" s="150">
        <v>3.55</v>
      </c>
      <c r="G2252" s="150">
        <v>0.16014</v>
      </c>
      <c r="H2252" s="150">
        <v>0.01</v>
      </c>
      <c r="I2252" s="151">
        <f t="shared" si="240"/>
        <v>0.6</v>
      </c>
      <c r="J2252">
        <f t="shared" si="241"/>
        <v>0.39999999999999997</v>
      </c>
      <c r="K2252">
        <f t="shared" si="242"/>
        <v>0.3</v>
      </c>
      <c r="L2252">
        <f t="shared" si="243"/>
        <v>0.44999999999999996</v>
      </c>
      <c r="M2252" s="150"/>
      <c r="U2252" s="239"/>
    </row>
    <row r="2253" spans="1:21">
      <c r="A2253" s="239" t="s">
        <v>3987</v>
      </c>
      <c r="B2253" s="239">
        <f t="shared" si="238"/>
        <v>51</v>
      </c>
      <c r="C2253" s="239">
        <f t="shared" si="239"/>
        <v>3.2</v>
      </c>
      <c r="E2253" s="149" t="s">
        <v>3191</v>
      </c>
      <c r="F2253" s="150">
        <v>3.77</v>
      </c>
      <c r="G2253" s="150">
        <v>0.16014</v>
      </c>
      <c r="H2253" s="150">
        <v>1.2E-2</v>
      </c>
      <c r="I2253" s="151">
        <f t="shared" si="240"/>
        <v>0.72</v>
      </c>
      <c r="J2253">
        <f t="shared" si="241"/>
        <v>0.48</v>
      </c>
      <c r="K2253">
        <f t="shared" si="242"/>
        <v>0.36</v>
      </c>
      <c r="L2253">
        <f t="shared" si="243"/>
        <v>0.54</v>
      </c>
      <c r="M2253" s="150"/>
      <c r="U2253" s="239"/>
    </row>
    <row r="2254" spans="1:21">
      <c r="A2254" s="239" t="s">
        <v>3987</v>
      </c>
      <c r="B2254" s="239">
        <f t="shared" si="238"/>
        <v>51</v>
      </c>
      <c r="C2254" s="239">
        <f t="shared" si="239"/>
        <v>3.6</v>
      </c>
      <c r="E2254" s="149" t="s">
        <v>3192</v>
      </c>
      <c r="F2254" s="150">
        <v>4.21</v>
      </c>
      <c r="G2254" s="150">
        <v>0.16014</v>
      </c>
      <c r="H2254" s="150">
        <v>1.2E-2</v>
      </c>
      <c r="I2254" s="151">
        <f t="shared" si="240"/>
        <v>0.72</v>
      </c>
      <c r="J2254">
        <f t="shared" si="241"/>
        <v>0.48</v>
      </c>
      <c r="K2254">
        <f t="shared" si="242"/>
        <v>0.36</v>
      </c>
      <c r="L2254">
        <f t="shared" si="243"/>
        <v>0.54</v>
      </c>
      <c r="M2254" s="150"/>
      <c r="U2254" s="239"/>
    </row>
    <row r="2255" spans="1:21">
      <c r="A2255" s="239" t="s">
        <v>3987</v>
      </c>
      <c r="B2255" s="239">
        <f t="shared" si="238"/>
        <v>51</v>
      </c>
      <c r="C2255" s="239">
        <f t="shared" si="239"/>
        <v>4</v>
      </c>
      <c r="E2255" s="149" t="s">
        <v>3193</v>
      </c>
      <c r="F2255" s="150">
        <v>4.6399999999999997</v>
      </c>
      <c r="G2255" s="150">
        <v>0.16014</v>
      </c>
      <c r="H2255" s="150">
        <v>1.2E-2</v>
      </c>
      <c r="I2255" s="151">
        <f t="shared" si="240"/>
        <v>0.72</v>
      </c>
      <c r="J2255">
        <f t="shared" si="241"/>
        <v>0.48</v>
      </c>
      <c r="K2255">
        <f t="shared" si="242"/>
        <v>0.36</v>
      </c>
      <c r="L2255">
        <f t="shared" si="243"/>
        <v>0.54</v>
      </c>
      <c r="M2255" s="150"/>
      <c r="U2255" s="239"/>
    </row>
    <row r="2256" spans="1:21">
      <c r="A2256" s="239" t="s">
        <v>3987</v>
      </c>
      <c r="B2256" s="239">
        <f t="shared" si="238"/>
        <v>51</v>
      </c>
      <c r="C2256" s="239">
        <f t="shared" si="239"/>
        <v>4</v>
      </c>
      <c r="E2256" s="149" t="s">
        <v>3193</v>
      </c>
      <c r="F2256" s="150">
        <v>4.6399999999999997</v>
      </c>
      <c r="G2256" s="150">
        <v>0.16014</v>
      </c>
      <c r="H2256" s="150">
        <v>1.2E-2</v>
      </c>
      <c r="I2256" s="151">
        <f t="shared" si="240"/>
        <v>0.72</v>
      </c>
      <c r="J2256">
        <f t="shared" si="241"/>
        <v>0.48</v>
      </c>
      <c r="K2256">
        <f t="shared" si="242"/>
        <v>0.36</v>
      </c>
      <c r="L2256">
        <f t="shared" si="243"/>
        <v>0.54</v>
      </c>
      <c r="M2256" s="150"/>
      <c r="U2256" s="239"/>
    </row>
    <row r="2257" spans="1:21">
      <c r="A2257" s="239" t="s">
        <v>3987</v>
      </c>
      <c r="B2257" s="239">
        <f t="shared" si="238"/>
        <v>51</v>
      </c>
      <c r="C2257" s="239">
        <f t="shared" si="239"/>
        <v>4.5</v>
      </c>
      <c r="E2257" s="149" t="s">
        <v>3194</v>
      </c>
      <c r="F2257" s="150">
        <v>5.16</v>
      </c>
      <c r="G2257" s="150">
        <v>0.16014</v>
      </c>
      <c r="H2257" s="150">
        <v>1.6E-2</v>
      </c>
      <c r="I2257" s="151">
        <f t="shared" si="240"/>
        <v>0.96</v>
      </c>
      <c r="J2257">
        <f t="shared" si="241"/>
        <v>0.6399999999999999</v>
      </c>
      <c r="K2257">
        <f t="shared" si="242"/>
        <v>0.48</v>
      </c>
      <c r="L2257">
        <f t="shared" si="243"/>
        <v>0.72</v>
      </c>
      <c r="M2257" s="150"/>
      <c r="U2257" s="239"/>
    </row>
    <row r="2258" spans="1:21">
      <c r="A2258" s="239" t="s">
        <v>3987</v>
      </c>
      <c r="B2258" s="239">
        <f t="shared" si="238"/>
        <v>51</v>
      </c>
      <c r="C2258" s="239">
        <f t="shared" si="239"/>
        <v>5</v>
      </c>
      <c r="E2258" s="149" t="s">
        <v>3195</v>
      </c>
      <c r="F2258" s="150">
        <v>5.67</v>
      </c>
      <c r="G2258" s="150">
        <v>0.16014</v>
      </c>
      <c r="H2258" s="150">
        <v>1.6E-2</v>
      </c>
      <c r="I2258" s="151">
        <f t="shared" si="240"/>
        <v>0.96</v>
      </c>
      <c r="J2258">
        <f t="shared" si="241"/>
        <v>0.6399999999999999</v>
      </c>
      <c r="K2258">
        <f t="shared" si="242"/>
        <v>0.48</v>
      </c>
      <c r="L2258">
        <f t="shared" si="243"/>
        <v>0.72</v>
      </c>
      <c r="M2258" s="150"/>
      <c r="U2258" s="239"/>
    </row>
    <row r="2259" spans="1:21">
      <c r="A2259" s="239" t="s">
        <v>3987</v>
      </c>
      <c r="B2259" s="239">
        <f t="shared" si="238"/>
        <v>51</v>
      </c>
      <c r="C2259" s="239">
        <f t="shared" si="239"/>
        <v>5.5</v>
      </c>
      <c r="E2259" s="149" t="s">
        <v>3196</v>
      </c>
      <c r="F2259" s="150">
        <v>6.17</v>
      </c>
      <c r="G2259" s="150">
        <v>0.16014</v>
      </c>
      <c r="H2259" s="150">
        <v>1.6E-2</v>
      </c>
      <c r="I2259" s="151">
        <f t="shared" si="240"/>
        <v>0.96</v>
      </c>
      <c r="J2259">
        <f t="shared" si="241"/>
        <v>0.6399999999999999</v>
      </c>
      <c r="K2259">
        <f t="shared" si="242"/>
        <v>0.48</v>
      </c>
      <c r="L2259">
        <f t="shared" si="243"/>
        <v>0.72</v>
      </c>
      <c r="M2259" s="150"/>
      <c r="U2259" s="239"/>
    </row>
    <row r="2260" spans="1:21">
      <c r="A2260" s="239" t="s">
        <v>3987</v>
      </c>
      <c r="B2260" s="239">
        <f t="shared" si="238"/>
        <v>51</v>
      </c>
      <c r="C2260" s="239">
        <f t="shared" si="239"/>
        <v>5.6</v>
      </c>
      <c r="E2260" s="149" t="s">
        <v>3197</v>
      </c>
      <c r="F2260" s="150">
        <v>6.27</v>
      </c>
      <c r="G2260" s="150">
        <v>0.16014</v>
      </c>
      <c r="H2260" s="150">
        <v>1.6E-2</v>
      </c>
      <c r="I2260" s="151">
        <f t="shared" si="240"/>
        <v>0.96</v>
      </c>
      <c r="J2260">
        <f t="shared" si="241"/>
        <v>0.6399999999999999</v>
      </c>
      <c r="K2260">
        <f t="shared" si="242"/>
        <v>0.48</v>
      </c>
      <c r="L2260">
        <f t="shared" si="243"/>
        <v>0.72</v>
      </c>
      <c r="M2260" s="150"/>
      <c r="U2260" s="239"/>
    </row>
    <row r="2261" spans="1:21">
      <c r="A2261" s="239" t="s">
        <v>3987</v>
      </c>
      <c r="B2261" s="239">
        <f t="shared" si="238"/>
        <v>51</v>
      </c>
      <c r="C2261" s="239">
        <f t="shared" si="239"/>
        <v>6</v>
      </c>
      <c r="E2261" s="149" t="s">
        <v>3198</v>
      </c>
      <c r="F2261" s="150">
        <v>6.66</v>
      </c>
      <c r="G2261" s="150">
        <v>0.16014</v>
      </c>
      <c r="H2261" s="150">
        <v>0.02</v>
      </c>
      <c r="I2261" s="151">
        <f t="shared" si="240"/>
        <v>1.2</v>
      </c>
      <c r="J2261">
        <f t="shared" si="241"/>
        <v>0.79999999999999993</v>
      </c>
      <c r="K2261">
        <f t="shared" si="242"/>
        <v>0.6</v>
      </c>
      <c r="L2261">
        <f t="shared" si="243"/>
        <v>0.89999999999999991</v>
      </c>
      <c r="M2261" s="150"/>
      <c r="U2261" s="239"/>
    </row>
    <row r="2262" spans="1:21">
      <c r="A2262" s="239" t="s">
        <v>3987</v>
      </c>
      <c r="B2262" s="239">
        <f t="shared" si="238"/>
        <v>51</v>
      </c>
      <c r="C2262" s="239">
        <f t="shared" si="239"/>
        <v>6.3</v>
      </c>
      <c r="E2262" s="149" t="s">
        <v>3199</v>
      </c>
      <c r="F2262" s="150">
        <v>6.94</v>
      </c>
      <c r="G2262" s="150">
        <v>0.16014</v>
      </c>
      <c r="H2262" s="150">
        <v>0.02</v>
      </c>
      <c r="I2262" s="151">
        <f t="shared" si="240"/>
        <v>1.2</v>
      </c>
      <c r="J2262">
        <f t="shared" si="241"/>
        <v>0.79999999999999993</v>
      </c>
      <c r="K2262">
        <f t="shared" si="242"/>
        <v>0.6</v>
      </c>
      <c r="L2262">
        <f t="shared" si="243"/>
        <v>0.89999999999999991</v>
      </c>
      <c r="M2262" s="150"/>
      <c r="U2262" s="239"/>
    </row>
    <row r="2263" spans="1:21">
      <c r="A2263" s="239" t="s">
        <v>3987</v>
      </c>
      <c r="B2263" s="239">
        <f t="shared" si="238"/>
        <v>51</v>
      </c>
      <c r="C2263" s="239">
        <f t="shared" si="239"/>
        <v>6.5</v>
      </c>
      <c r="E2263" s="149" t="s">
        <v>3200</v>
      </c>
      <c r="F2263" s="150">
        <v>7.13</v>
      </c>
      <c r="G2263" s="150">
        <v>0.16014</v>
      </c>
      <c r="H2263" s="150">
        <v>0.02</v>
      </c>
      <c r="I2263" s="151">
        <f t="shared" si="240"/>
        <v>1.2</v>
      </c>
      <c r="J2263">
        <f t="shared" si="241"/>
        <v>0.79999999999999993</v>
      </c>
      <c r="K2263">
        <f t="shared" si="242"/>
        <v>0.6</v>
      </c>
      <c r="L2263">
        <f t="shared" si="243"/>
        <v>0.89999999999999991</v>
      </c>
      <c r="M2263" s="150"/>
      <c r="U2263" s="239"/>
    </row>
    <row r="2264" spans="1:21">
      <c r="A2264" s="239" t="s">
        <v>3987</v>
      </c>
      <c r="B2264" s="239">
        <f t="shared" si="238"/>
        <v>51</v>
      </c>
      <c r="C2264" s="239">
        <f t="shared" si="239"/>
        <v>7.5</v>
      </c>
      <c r="E2264" s="149" t="s">
        <v>3201</v>
      </c>
      <c r="F2264" s="150">
        <v>8.0500000000000007</v>
      </c>
      <c r="G2264" s="150">
        <v>0.16014</v>
      </c>
      <c r="H2264" s="150">
        <v>2.4E-2</v>
      </c>
      <c r="I2264" s="151">
        <f t="shared" si="240"/>
        <v>1.44</v>
      </c>
      <c r="J2264">
        <f t="shared" si="241"/>
        <v>0.96</v>
      </c>
      <c r="K2264">
        <f t="shared" si="242"/>
        <v>0.72</v>
      </c>
      <c r="L2264">
        <f t="shared" si="243"/>
        <v>1.08</v>
      </c>
      <c r="M2264" s="150"/>
      <c r="U2264" s="239"/>
    </row>
    <row r="2265" spans="1:21">
      <c r="A2265" s="239" t="s">
        <v>3987</v>
      </c>
      <c r="B2265" s="239">
        <f t="shared" si="238"/>
        <v>51</v>
      </c>
      <c r="C2265" s="239">
        <f t="shared" si="239"/>
        <v>8</v>
      </c>
      <c r="E2265" s="149" t="s">
        <v>3202</v>
      </c>
      <c r="F2265" s="150">
        <v>8.48</v>
      </c>
      <c r="G2265" s="150">
        <v>0.16014</v>
      </c>
      <c r="H2265" s="150">
        <v>2.4E-2</v>
      </c>
      <c r="I2265" s="151">
        <f t="shared" si="240"/>
        <v>1.44</v>
      </c>
      <c r="J2265">
        <f t="shared" si="241"/>
        <v>0.96</v>
      </c>
      <c r="K2265">
        <f t="shared" si="242"/>
        <v>0.72</v>
      </c>
      <c r="L2265">
        <f t="shared" si="243"/>
        <v>1.08</v>
      </c>
      <c r="M2265" s="150"/>
      <c r="U2265" s="239"/>
    </row>
    <row r="2266" spans="1:21">
      <c r="A2266" s="239" t="s">
        <v>3987</v>
      </c>
      <c r="B2266" s="239">
        <f t="shared" si="238"/>
        <v>52</v>
      </c>
      <c r="C2266" s="239">
        <f t="shared" si="239"/>
        <v>1</v>
      </c>
      <c r="E2266" s="149" t="s">
        <v>3203</v>
      </c>
      <c r="F2266" s="150">
        <v>1.26</v>
      </c>
      <c r="G2266" s="150">
        <v>0.16328000000000001</v>
      </c>
      <c r="H2266" s="150">
        <v>0.01</v>
      </c>
      <c r="I2266" s="151">
        <f t="shared" si="240"/>
        <v>0.6</v>
      </c>
      <c r="J2266">
        <f t="shared" si="241"/>
        <v>0.39999999999999997</v>
      </c>
      <c r="K2266">
        <f t="shared" si="242"/>
        <v>0.3</v>
      </c>
      <c r="L2266">
        <f t="shared" si="243"/>
        <v>0.44999999999999996</v>
      </c>
      <c r="M2266" s="150"/>
      <c r="U2266" s="239"/>
    </row>
    <row r="2267" spans="1:21">
      <c r="A2267" s="239" t="s">
        <v>3987</v>
      </c>
      <c r="B2267" s="239">
        <f t="shared" si="238"/>
        <v>52</v>
      </c>
      <c r="C2267" s="239">
        <f t="shared" si="239"/>
        <v>1.5</v>
      </c>
      <c r="E2267" s="149" t="s">
        <v>3204</v>
      </c>
      <c r="F2267" s="150">
        <v>1.87</v>
      </c>
      <c r="G2267" s="150">
        <v>0.16328000000000001</v>
      </c>
      <c r="H2267" s="150">
        <v>0.01</v>
      </c>
      <c r="I2267" s="151">
        <f t="shared" si="240"/>
        <v>0.6</v>
      </c>
      <c r="J2267">
        <f t="shared" si="241"/>
        <v>0.39999999999999997</v>
      </c>
      <c r="K2267">
        <f t="shared" si="242"/>
        <v>0.3</v>
      </c>
      <c r="L2267">
        <f t="shared" si="243"/>
        <v>0.44999999999999996</v>
      </c>
      <c r="M2267" s="150"/>
      <c r="U2267" s="239"/>
    </row>
    <row r="2268" spans="1:21">
      <c r="A2268" s="239" t="s">
        <v>3987</v>
      </c>
      <c r="B2268" s="239">
        <f t="shared" si="238"/>
        <v>52</v>
      </c>
      <c r="C2268" s="239">
        <f t="shared" si="239"/>
        <v>2</v>
      </c>
      <c r="E2268" s="149" t="s">
        <v>3207</v>
      </c>
      <c r="F2268" s="150">
        <v>2.4700000000000002</v>
      </c>
      <c r="G2268" s="150">
        <v>0.16328000000000001</v>
      </c>
      <c r="H2268" s="150">
        <v>0.01</v>
      </c>
      <c r="I2268" s="151">
        <f t="shared" si="240"/>
        <v>0.6</v>
      </c>
      <c r="J2268">
        <f t="shared" si="241"/>
        <v>0.39999999999999997</v>
      </c>
      <c r="K2268">
        <f t="shared" si="242"/>
        <v>0.3</v>
      </c>
      <c r="L2268">
        <f t="shared" si="243"/>
        <v>0.44999999999999996</v>
      </c>
      <c r="M2268" s="150"/>
      <c r="U2268" s="239"/>
    </row>
    <row r="2269" spans="1:21">
      <c r="A2269" s="239" t="s">
        <v>3987</v>
      </c>
      <c r="B2269" s="239">
        <f t="shared" si="238"/>
        <v>52</v>
      </c>
      <c r="C2269" s="239">
        <f t="shared" si="239"/>
        <v>2.5</v>
      </c>
      <c r="E2269" s="149" t="s">
        <v>3208</v>
      </c>
      <c r="F2269" s="150">
        <v>3.05</v>
      </c>
      <c r="G2269" s="150">
        <v>0.16328000000000001</v>
      </c>
      <c r="H2269" s="150">
        <v>0.01</v>
      </c>
      <c r="I2269" s="151">
        <f t="shared" si="240"/>
        <v>0.6</v>
      </c>
      <c r="J2269">
        <f t="shared" si="241"/>
        <v>0.39999999999999997</v>
      </c>
      <c r="K2269">
        <f t="shared" si="242"/>
        <v>0.3</v>
      </c>
      <c r="L2269">
        <f t="shared" si="243"/>
        <v>0.44999999999999996</v>
      </c>
      <c r="M2269" s="150"/>
      <c r="U2269" s="239"/>
    </row>
    <row r="2270" spans="1:21">
      <c r="A2270" s="239" t="s">
        <v>3987</v>
      </c>
      <c r="B2270" s="239">
        <f t="shared" si="238"/>
        <v>52</v>
      </c>
      <c r="C2270" s="239">
        <f t="shared" si="239"/>
        <v>3</v>
      </c>
      <c r="E2270" s="149" t="s">
        <v>3209</v>
      </c>
      <c r="F2270" s="150">
        <v>3.63</v>
      </c>
      <c r="G2270" s="150">
        <v>0.16328000000000001</v>
      </c>
      <c r="H2270" s="150">
        <v>1.2E-2</v>
      </c>
      <c r="I2270" s="151">
        <f t="shared" si="240"/>
        <v>0.72</v>
      </c>
      <c r="J2270">
        <f t="shared" si="241"/>
        <v>0.48</v>
      </c>
      <c r="K2270">
        <f t="shared" si="242"/>
        <v>0.36</v>
      </c>
      <c r="L2270">
        <f t="shared" si="243"/>
        <v>0.54</v>
      </c>
      <c r="M2270" s="150"/>
      <c r="U2270" s="239"/>
    </row>
    <row r="2271" spans="1:21">
      <c r="A2271" s="239" t="s">
        <v>3987</v>
      </c>
      <c r="B2271" s="239">
        <f t="shared" si="238"/>
        <v>52</v>
      </c>
      <c r="C2271" s="239">
        <f t="shared" si="239"/>
        <v>3.5</v>
      </c>
      <c r="E2271" s="149" t="s">
        <v>3210</v>
      </c>
      <c r="F2271" s="150">
        <v>4.1900000000000004</v>
      </c>
      <c r="G2271" s="150">
        <v>0.16328000000000001</v>
      </c>
      <c r="H2271" s="150">
        <v>1.2E-2</v>
      </c>
      <c r="I2271" s="151">
        <f t="shared" si="240"/>
        <v>0.72</v>
      </c>
      <c r="J2271">
        <f t="shared" si="241"/>
        <v>0.48</v>
      </c>
      <c r="K2271">
        <f t="shared" si="242"/>
        <v>0.36</v>
      </c>
      <c r="L2271">
        <f t="shared" si="243"/>
        <v>0.54</v>
      </c>
      <c r="M2271" s="150"/>
      <c r="U2271" s="239"/>
    </row>
    <row r="2272" spans="1:21">
      <c r="A2272" s="239" t="s">
        <v>3987</v>
      </c>
      <c r="B2272" s="239">
        <f t="shared" si="238"/>
        <v>52</v>
      </c>
      <c r="C2272" s="239">
        <f t="shared" si="239"/>
        <v>4</v>
      </c>
      <c r="E2272" s="149" t="s">
        <v>3211</v>
      </c>
      <c r="F2272" s="150">
        <v>4.74</v>
      </c>
      <c r="G2272" s="150">
        <v>0.16328000000000001</v>
      </c>
      <c r="H2272" s="150">
        <v>1.2E-2</v>
      </c>
      <c r="I2272" s="151">
        <f t="shared" si="240"/>
        <v>0.72</v>
      </c>
      <c r="J2272">
        <f t="shared" si="241"/>
        <v>0.48</v>
      </c>
      <c r="K2272">
        <f t="shared" si="242"/>
        <v>0.36</v>
      </c>
      <c r="L2272">
        <f t="shared" si="243"/>
        <v>0.54</v>
      </c>
      <c r="M2272" s="150"/>
      <c r="U2272" s="239"/>
    </row>
    <row r="2273" spans="1:21">
      <c r="A2273" s="239" t="s">
        <v>3987</v>
      </c>
      <c r="B2273" s="239">
        <f t="shared" si="238"/>
        <v>52</v>
      </c>
      <c r="C2273" s="239">
        <f t="shared" si="239"/>
        <v>4.5</v>
      </c>
      <c r="E2273" s="149" t="s">
        <v>3212</v>
      </c>
      <c r="F2273" s="150">
        <v>5.27</v>
      </c>
      <c r="G2273" s="150">
        <v>0.16328000000000001</v>
      </c>
      <c r="H2273" s="150">
        <v>1.6E-2</v>
      </c>
      <c r="I2273" s="151">
        <f t="shared" si="240"/>
        <v>0.96</v>
      </c>
      <c r="J2273">
        <f t="shared" si="241"/>
        <v>0.6399999999999999</v>
      </c>
      <c r="K2273">
        <f t="shared" si="242"/>
        <v>0.48</v>
      </c>
      <c r="L2273">
        <f t="shared" si="243"/>
        <v>0.72</v>
      </c>
      <c r="M2273" s="150"/>
      <c r="U2273" s="239"/>
    </row>
    <row r="2274" spans="1:21">
      <c r="A2274" s="239" t="s">
        <v>3987</v>
      </c>
      <c r="B2274" s="239">
        <f t="shared" si="238"/>
        <v>52</v>
      </c>
      <c r="C2274" s="239">
        <f t="shared" si="239"/>
        <v>5</v>
      </c>
      <c r="E2274" s="149" t="s">
        <v>3213</v>
      </c>
      <c r="F2274" s="150">
        <v>5.8</v>
      </c>
      <c r="G2274" s="150">
        <v>0.16328000000000001</v>
      </c>
      <c r="H2274" s="150">
        <v>1.6E-2</v>
      </c>
      <c r="I2274" s="151">
        <f t="shared" si="240"/>
        <v>0.96</v>
      </c>
      <c r="J2274">
        <f t="shared" si="241"/>
        <v>0.6399999999999999</v>
      </c>
      <c r="K2274">
        <f t="shared" si="242"/>
        <v>0.48</v>
      </c>
      <c r="L2274">
        <f t="shared" si="243"/>
        <v>0.72</v>
      </c>
      <c r="M2274" s="150"/>
      <c r="U2274" s="239"/>
    </row>
    <row r="2275" spans="1:21">
      <c r="A2275" s="239" t="s">
        <v>3987</v>
      </c>
      <c r="B2275" s="239">
        <f t="shared" si="238"/>
        <v>52</v>
      </c>
      <c r="C2275" s="239">
        <f t="shared" si="239"/>
        <v>5.5</v>
      </c>
      <c r="E2275" s="149" t="s">
        <v>3214</v>
      </c>
      <c r="F2275" s="150">
        <v>6.31</v>
      </c>
      <c r="G2275" s="150">
        <v>0.16328000000000001</v>
      </c>
      <c r="H2275" s="150">
        <v>1.6E-2</v>
      </c>
      <c r="I2275" s="151">
        <f t="shared" si="240"/>
        <v>0.96</v>
      </c>
      <c r="J2275">
        <f t="shared" si="241"/>
        <v>0.6399999999999999</v>
      </c>
      <c r="K2275">
        <f t="shared" si="242"/>
        <v>0.48</v>
      </c>
      <c r="L2275">
        <f t="shared" si="243"/>
        <v>0.72</v>
      </c>
      <c r="M2275" s="150"/>
      <c r="U2275" s="239"/>
    </row>
    <row r="2276" spans="1:21">
      <c r="A2276" s="239" t="s">
        <v>3987</v>
      </c>
      <c r="B2276" s="239">
        <f t="shared" si="238"/>
        <v>52</v>
      </c>
      <c r="C2276" s="239">
        <f t="shared" si="239"/>
        <v>6</v>
      </c>
      <c r="E2276" s="149" t="s">
        <v>3215</v>
      </c>
      <c r="F2276" s="150">
        <v>6.81</v>
      </c>
      <c r="G2276" s="150">
        <v>0.16328000000000001</v>
      </c>
      <c r="H2276" s="150">
        <v>0.02</v>
      </c>
      <c r="I2276" s="151">
        <f t="shared" si="240"/>
        <v>1.2</v>
      </c>
      <c r="J2276">
        <f t="shared" si="241"/>
        <v>0.79999999999999993</v>
      </c>
      <c r="K2276">
        <f t="shared" si="242"/>
        <v>0.6</v>
      </c>
      <c r="L2276">
        <f t="shared" si="243"/>
        <v>0.89999999999999991</v>
      </c>
      <c r="M2276" s="150"/>
      <c r="U2276" s="239"/>
    </row>
    <row r="2277" spans="1:21">
      <c r="A2277" s="239" t="s">
        <v>3987</v>
      </c>
      <c r="B2277" s="239">
        <f t="shared" si="238"/>
        <v>52</v>
      </c>
      <c r="C2277" s="239">
        <f t="shared" si="239"/>
        <v>7</v>
      </c>
      <c r="E2277" s="149" t="s">
        <v>3216</v>
      </c>
      <c r="F2277" s="150">
        <v>7.77</v>
      </c>
      <c r="G2277" s="150">
        <v>0.16328000000000001</v>
      </c>
      <c r="H2277" s="150">
        <v>0.02</v>
      </c>
      <c r="I2277" s="151">
        <f t="shared" si="240"/>
        <v>1.2</v>
      </c>
      <c r="J2277">
        <f t="shared" si="241"/>
        <v>0.79999999999999993</v>
      </c>
      <c r="K2277">
        <f t="shared" si="242"/>
        <v>0.6</v>
      </c>
      <c r="L2277">
        <f t="shared" si="243"/>
        <v>0.89999999999999991</v>
      </c>
      <c r="M2277" s="150"/>
      <c r="U2277" s="239"/>
    </row>
    <row r="2278" spans="1:21">
      <c r="A2278" s="239" t="s">
        <v>3987</v>
      </c>
      <c r="B2278" s="239">
        <f t="shared" ref="B2278:B2341" si="244">SPLITME($E2278,0,"*","tube Ø")</f>
        <v>52</v>
      </c>
      <c r="C2278" s="239">
        <f t="shared" ref="C2278:C2341" si="245">SPLITME($E2278,1,"*","tube Ø")</f>
        <v>7.5</v>
      </c>
      <c r="E2278" s="149" t="s">
        <v>3217</v>
      </c>
      <c r="F2278" s="150">
        <v>8.23</v>
      </c>
      <c r="G2278" s="150">
        <v>0.16328000000000001</v>
      </c>
      <c r="H2278" s="150">
        <v>2.4E-2</v>
      </c>
      <c r="I2278" s="151">
        <f t="shared" si="240"/>
        <v>1.44</v>
      </c>
      <c r="J2278">
        <f t="shared" si="241"/>
        <v>0.96</v>
      </c>
      <c r="K2278">
        <f t="shared" si="242"/>
        <v>0.72</v>
      </c>
      <c r="L2278">
        <f t="shared" si="243"/>
        <v>1.08</v>
      </c>
      <c r="M2278" s="150"/>
      <c r="U2278" s="239"/>
    </row>
    <row r="2279" spans="1:21">
      <c r="A2279" s="239" t="s">
        <v>3987</v>
      </c>
      <c r="B2279" s="239">
        <f t="shared" si="244"/>
        <v>52</v>
      </c>
      <c r="C2279" s="239">
        <f t="shared" si="245"/>
        <v>8</v>
      </c>
      <c r="E2279" s="149" t="s">
        <v>3218</v>
      </c>
      <c r="F2279" s="150">
        <v>8.68</v>
      </c>
      <c r="G2279" s="150">
        <v>0.16328000000000001</v>
      </c>
      <c r="H2279" s="150">
        <v>2.4E-2</v>
      </c>
      <c r="I2279" s="151">
        <f t="shared" si="240"/>
        <v>1.44</v>
      </c>
      <c r="J2279">
        <f t="shared" si="241"/>
        <v>0.96</v>
      </c>
      <c r="K2279">
        <f t="shared" si="242"/>
        <v>0.72</v>
      </c>
      <c r="L2279">
        <f t="shared" si="243"/>
        <v>1.08</v>
      </c>
      <c r="M2279" s="150"/>
      <c r="U2279" s="239"/>
    </row>
    <row r="2280" spans="1:21">
      <c r="A2280" s="239" t="s">
        <v>3987</v>
      </c>
      <c r="B2280" s="239">
        <f t="shared" si="244"/>
        <v>52</v>
      </c>
      <c r="C2280" s="239">
        <f t="shared" si="245"/>
        <v>8.5</v>
      </c>
      <c r="E2280" s="149" t="s">
        <v>3219</v>
      </c>
      <c r="F2280" s="150">
        <v>9.1199999999999992</v>
      </c>
      <c r="G2280" s="150">
        <v>0.16328000000000001</v>
      </c>
      <c r="H2280" s="150">
        <v>2.4E-2</v>
      </c>
      <c r="I2280" s="151">
        <f t="shared" si="240"/>
        <v>1.44</v>
      </c>
      <c r="J2280">
        <f t="shared" si="241"/>
        <v>0.96</v>
      </c>
      <c r="K2280">
        <f t="shared" si="242"/>
        <v>0.72</v>
      </c>
      <c r="L2280">
        <f t="shared" si="243"/>
        <v>1.08</v>
      </c>
      <c r="M2280" s="150"/>
      <c r="U2280" s="239"/>
    </row>
    <row r="2281" spans="1:21">
      <c r="A2281" s="239" t="s">
        <v>3987</v>
      </c>
      <c r="B2281" s="239">
        <f t="shared" si="244"/>
        <v>52</v>
      </c>
      <c r="C2281" s="239">
        <f t="shared" si="245"/>
        <v>10</v>
      </c>
      <c r="E2281" s="149" t="s">
        <v>3205</v>
      </c>
      <c r="F2281" s="150">
        <v>10.36</v>
      </c>
      <c r="G2281" s="150">
        <v>0.16328000000000001</v>
      </c>
      <c r="H2281" s="150">
        <v>2.8000000000000004E-2</v>
      </c>
      <c r="I2281" s="151">
        <f t="shared" si="240"/>
        <v>1.6800000000000002</v>
      </c>
      <c r="J2281">
        <f t="shared" si="241"/>
        <v>1.1200000000000001</v>
      </c>
      <c r="K2281">
        <f t="shared" si="242"/>
        <v>0.84000000000000008</v>
      </c>
      <c r="L2281">
        <f t="shared" si="243"/>
        <v>1.2600000000000002</v>
      </c>
      <c r="M2281" s="150"/>
      <c r="U2281" s="239"/>
    </row>
    <row r="2282" spans="1:21">
      <c r="A2282" s="239" t="s">
        <v>3987</v>
      </c>
      <c r="B2282" s="239">
        <f t="shared" si="244"/>
        <v>52</v>
      </c>
      <c r="C2282" s="239">
        <f t="shared" si="245"/>
        <v>12</v>
      </c>
      <c r="E2282" s="149" t="s">
        <v>3206</v>
      </c>
      <c r="F2282" s="150">
        <v>11.84</v>
      </c>
      <c r="G2282" s="150">
        <v>0.16328000000000001</v>
      </c>
      <c r="H2282" s="150">
        <v>3.2000000000000001E-2</v>
      </c>
      <c r="I2282" s="151">
        <f t="shared" si="240"/>
        <v>1.92</v>
      </c>
      <c r="J2282">
        <f t="shared" si="241"/>
        <v>1.2799999999999998</v>
      </c>
      <c r="K2282">
        <f t="shared" si="242"/>
        <v>0.96</v>
      </c>
      <c r="L2282">
        <f t="shared" si="243"/>
        <v>1.44</v>
      </c>
      <c r="M2282" s="150"/>
      <c r="U2282" s="239"/>
    </row>
    <row r="2283" spans="1:21">
      <c r="A2283" s="239" t="s">
        <v>3987</v>
      </c>
      <c r="B2283" s="239">
        <f t="shared" si="244"/>
        <v>53</v>
      </c>
      <c r="C2283" s="239">
        <f t="shared" si="245"/>
        <v>1</v>
      </c>
      <c r="E2283" s="149" t="s">
        <v>3220</v>
      </c>
      <c r="F2283" s="150">
        <v>1.28</v>
      </c>
      <c r="G2283" s="150">
        <v>0.16642000000000001</v>
      </c>
      <c r="H2283" s="150">
        <v>0.01</v>
      </c>
      <c r="I2283" s="151">
        <f t="shared" si="240"/>
        <v>0.6</v>
      </c>
      <c r="J2283">
        <f t="shared" si="241"/>
        <v>0.39999999999999997</v>
      </c>
      <c r="K2283">
        <f t="shared" si="242"/>
        <v>0.3</v>
      </c>
      <c r="L2283">
        <f t="shared" si="243"/>
        <v>0.44999999999999996</v>
      </c>
      <c r="M2283" s="150"/>
      <c r="U2283" s="239"/>
    </row>
    <row r="2284" spans="1:21">
      <c r="A2284" s="239" t="s">
        <v>3987</v>
      </c>
      <c r="B2284" s="239">
        <f t="shared" si="244"/>
        <v>53</v>
      </c>
      <c r="C2284" s="239">
        <f t="shared" si="245"/>
        <v>1.5</v>
      </c>
      <c r="E2284" s="149" t="s">
        <v>3221</v>
      </c>
      <c r="F2284" s="150">
        <v>1.91</v>
      </c>
      <c r="G2284" s="150">
        <v>0.16642000000000001</v>
      </c>
      <c r="H2284" s="150">
        <v>0.01</v>
      </c>
      <c r="I2284" s="151">
        <f t="shared" si="240"/>
        <v>0.6</v>
      </c>
      <c r="J2284">
        <f t="shared" si="241"/>
        <v>0.39999999999999997</v>
      </c>
      <c r="K2284">
        <f t="shared" si="242"/>
        <v>0.3</v>
      </c>
      <c r="L2284">
        <f t="shared" si="243"/>
        <v>0.44999999999999996</v>
      </c>
      <c r="M2284" s="150"/>
      <c r="U2284" s="239"/>
    </row>
    <row r="2285" spans="1:21">
      <c r="A2285" s="239" t="s">
        <v>3987</v>
      </c>
      <c r="B2285" s="239">
        <f t="shared" si="244"/>
        <v>53</v>
      </c>
      <c r="C2285" s="239">
        <f t="shared" si="245"/>
        <v>2</v>
      </c>
      <c r="E2285" s="149" t="s">
        <v>3222</v>
      </c>
      <c r="F2285" s="150">
        <v>2.52</v>
      </c>
      <c r="G2285" s="150">
        <v>0.16642000000000001</v>
      </c>
      <c r="H2285" s="150">
        <v>0.01</v>
      </c>
      <c r="I2285" s="151">
        <f t="shared" si="240"/>
        <v>0.6</v>
      </c>
      <c r="J2285">
        <f t="shared" si="241"/>
        <v>0.39999999999999997</v>
      </c>
      <c r="K2285">
        <f t="shared" si="242"/>
        <v>0.3</v>
      </c>
      <c r="L2285">
        <f t="shared" si="243"/>
        <v>0.44999999999999996</v>
      </c>
      <c r="M2285" s="150"/>
      <c r="U2285" s="239"/>
    </row>
    <row r="2286" spans="1:21">
      <c r="A2286" s="239" t="s">
        <v>3987</v>
      </c>
      <c r="B2286" s="239">
        <f t="shared" si="244"/>
        <v>53</v>
      </c>
      <c r="C2286" s="239">
        <f t="shared" si="245"/>
        <v>2.5</v>
      </c>
      <c r="E2286" s="149" t="s">
        <v>3223</v>
      </c>
      <c r="F2286" s="150">
        <v>3.11</v>
      </c>
      <c r="G2286" s="150">
        <v>0.16642000000000001</v>
      </c>
      <c r="H2286" s="150">
        <v>0.01</v>
      </c>
      <c r="I2286" s="151">
        <f t="shared" si="240"/>
        <v>0.6</v>
      </c>
      <c r="J2286">
        <f t="shared" si="241"/>
        <v>0.39999999999999997</v>
      </c>
      <c r="K2286">
        <f t="shared" si="242"/>
        <v>0.3</v>
      </c>
      <c r="L2286">
        <f t="shared" si="243"/>
        <v>0.44999999999999996</v>
      </c>
      <c r="M2286" s="150"/>
      <c r="U2286" s="239"/>
    </row>
    <row r="2287" spans="1:21">
      <c r="A2287" s="239" t="s">
        <v>3987</v>
      </c>
      <c r="B2287" s="239">
        <f t="shared" si="244"/>
        <v>53</v>
      </c>
      <c r="C2287" s="239">
        <f t="shared" si="245"/>
        <v>3</v>
      </c>
      <c r="E2287" s="149" t="s">
        <v>3224</v>
      </c>
      <c r="F2287" s="150">
        <v>3.7</v>
      </c>
      <c r="G2287" s="150">
        <v>0.16642000000000001</v>
      </c>
      <c r="H2287" s="150">
        <v>1.2E-2</v>
      </c>
      <c r="I2287" s="151">
        <f t="shared" si="240"/>
        <v>0.72</v>
      </c>
      <c r="J2287">
        <f t="shared" si="241"/>
        <v>0.48</v>
      </c>
      <c r="K2287">
        <f t="shared" si="242"/>
        <v>0.36</v>
      </c>
      <c r="L2287">
        <f t="shared" si="243"/>
        <v>0.54</v>
      </c>
      <c r="M2287" s="150"/>
      <c r="U2287" s="239"/>
    </row>
    <row r="2288" spans="1:21">
      <c r="A2288" s="239" t="s">
        <v>3987</v>
      </c>
      <c r="B2288" s="239">
        <f t="shared" si="244"/>
        <v>53</v>
      </c>
      <c r="C2288" s="239">
        <f t="shared" si="245"/>
        <v>4</v>
      </c>
      <c r="E2288" s="149" t="s">
        <v>3225</v>
      </c>
      <c r="F2288" s="150">
        <v>4.83</v>
      </c>
      <c r="G2288" s="150">
        <v>0.16642000000000001</v>
      </c>
      <c r="H2288" s="150">
        <v>1.2E-2</v>
      </c>
      <c r="I2288" s="151">
        <f t="shared" si="240"/>
        <v>0.72</v>
      </c>
      <c r="J2288">
        <f t="shared" si="241"/>
        <v>0.48</v>
      </c>
      <c r="K2288">
        <f t="shared" si="242"/>
        <v>0.36</v>
      </c>
      <c r="L2288">
        <f t="shared" si="243"/>
        <v>0.54</v>
      </c>
      <c r="M2288" s="150"/>
      <c r="U2288" s="239"/>
    </row>
    <row r="2289" spans="1:21">
      <c r="A2289" s="239" t="s">
        <v>3987</v>
      </c>
      <c r="B2289" s="239">
        <f t="shared" si="244"/>
        <v>53</v>
      </c>
      <c r="C2289" s="239">
        <f t="shared" si="245"/>
        <v>5</v>
      </c>
      <c r="E2289" s="149" t="s">
        <v>3226</v>
      </c>
      <c r="F2289" s="150">
        <v>5.91</v>
      </c>
      <c r="G2289" s="150">
        <v>0.16642000000000001</v>
      </c>
      <c r="H2289" s="150">
        <v>1.6E-2</v>
      </c>
      <c r="I2289" s="151">
        <f t="shared" si="240"/>
        <v>0.96</v>
      </c>
      <c r="J2289">
        <f t="shared" si="241"/>
        <v>0.6399999999999999</v>
      </c>
      <c r="K2289">
        <f t="shared" si="242"/>
        <v>0.48</v>
      </c>
      <c r="L2289">
        <f t="shared" si="243"/>
        <v>0.72</v>
      </c>
      <c r="M2289" s="150"/>
      <c r="U2289" s="239"/>
    </row>
    <row r="2290" spans="1:21">
      <c r="A2290" s="239" t="s">
        <v>3987</v>
      </c>
      <c r="B2290" s="239">
        <f t="shared" si="244"/>
        <v>53</v>
      </c>
      <c r="C2290" s="239">
        <f t="shared" si="245"/>
        <v>7</v>
      </c>
      <c r="E2290" s="149" t="s">
        <v>3227</v>
      </c>
      <c r="F2290" s="150">
        <v>7.94</v>
      </c>
      <c r="G2290" s="150">
        <v>0.16642000000000001</v>
      </c>
      <c r="H2290" s="150">
        <v>2.4E-2</v>
      </c>
      <c r="I2290" s="151">
        <f t="shared" si="240"/>
        <v>1.44</v>
      </c>
      <c r="J2290">
        <f t="shared" si="241"/>
        <v>0.96</v>
      </c>
      <c r="K2290">
        <f t="shared" si="242"/>
        <v>0.72</v>
      </c>
      <c r="L2290">
        <f t="shared" si="243"/>
        <v>1.08</v>
      </c>
      <c r="M2290" s="150"/>
      <c r="U2290" s="239"/>
    </row>
    <row r="2291" spans="1:21">
      <c r="A2291" s="239" t="s">
        <v>3987</v>
      </c>
      <c r="B2291" s="239">
        <f t="shared" si="244"/>
        <v>53</v>
      </c>
      <c r="C2291" s="239">
        <f t="shared" si="245"/>
        <v>8</v>
      </c>
      <c r="E2291" s="149" t="s">
        <v>3228</v>
      </c>
      <c r="F2291" s="150">
        <v>8.8800000000000008</v>
      </c>
      <c r="G2291" s="150">
        <v>0.16642000000000001</v>
      </c>
      <c r="H2291" s="150">
        <v>2.4E-2</v>
      </c>
      <c r="I2291" s="151">
        <f t="shared" si="240"/>
        <v>1.44</v>
      </c>
      <c r="J2291">
        <f t="shared" si="241"/>
        <v>0.96</v>
      </c>
      <c r="K2291">
        <f t="shared" si="242"/>
        <v>0.72</v>
      </c>
      <c r="L2291">
        <f t="shared" si="243"/>
        <v>1.08</v>
      </c>
      <c r="M2291" s="150"/>
      <c r="U2291" s="239"/>
    </row>
    <row r="2292" spans="1:21">
      <c r="A2292" s="239" t="s">
        <v>3987</v>
      </c>
      <c r="B2292" s="239">
        <f t="shared" si="244"/>
        <v>53</v>
      </c>
      <c r="C2292" s="239">
        <f t="shared" si="245"/>
        <v>9</v>
      </c>
      <c r="E2292" s="149" t="s">
        <v>3229</v>
      </c>
      <c r="F2292" s="150">
        <v>9.77</v>
      </c>
      <c r="G2292" s="150">
        <v>0.16642000000000001</v>
      </c>
      <c r="H2292" s="150">
        <v>2.8000000000000004E-2</v>
      </c>
      <c r="I2292" s="151">
        <f t="shared" si="240"/>
        <v>1.6800000000000002</v>
      </c>
      <c r="J2292">
        <f t="shared" si="241"/>
        <v>1.1200000000000001</v>
      </c>
      <c r="K2292">
        <f t="shared" si="242"/>
        <v>0.84000000000000008</v>
      </c>
      <c r="L2292">
        <f t="shared" si="243"/>
        <v>1.2600000000000002</v>
      </c>
      <c r="M2292" s="150"/>
      <c r="U2292" s="239"/>
    </row>
    <row r="2293" spans="1:21">
      <c r="A2293" s="239" t="s">
        <v>3987</v>
      </c>
      <c r="B2293" s="239">
        <f t="shared" si="244"/>
        <v>54</v>
      </c>
      <c r="C2293" s="239">
        <f t="shared" si="245"/>
        <v>1</v>
      </c>
      <c r="E2293" s="149" t="s">
        <v>3230</v>
      </c>
      <c r="F2293" s="150">
        <v>1.31</v>
      </c>
      <c r="G2293" s="150">
        <v>0.16955999999999999</v>
      </c>
      <c r="H2293" s="150">
        <v>0.01</v>
      </c>
      <c r="I2293" s="151">
        <f t="shared" si="240"/>
        <v>0.6</v>
      </c>
      <c r="J2293">
        <f t="shared" si="241"/>
        <v>0.39999999999999997</v>
      </c>
      <c r="K2293">
        <f t="shared" si="242"/>
        <v>0.3</v>
      </c>
      <c r="L2293">
        <f t="shared" si="243"/>
        <v>0.44999999999999996</v>
      </c>
      <c r="M2293" s="150"/>
      <c r="U2293" s="239"/>
    </row>
    <row r="2294" spans="1:21">
      <c r="A2294" s="239" t="s">
        <v>3987</v>
      </c>
      <c r="B2294" s="239">
        <f t="shared" si="244"/>
        <v>54</v>
      </c>
      <c r="C2294" s="239">
        <f t="shared" si="245"/>
        <v>1.5</v>
      </c>
      <c r="E2294" s="149" t="s">
        <v>3231</v>
      </c>
      <c r="F2294" s="150">
        <v>1.94</v>
      </c>
      <c r="G2294" s="150">
        <v>0.16955999999999999</v>
      </c>
      <c r="H2294" s="150">
        <v>0.01</v>
      </c>
      <c r="I2294" s="151">
        <f t="shared" si="240"/>
        <v>0.6</v>
      </c>
      <c r="J2294">
        <f t="shared" si="241"/>
        <v>0.39999999999999997</v>
      </c>
      <c r="K2294">
        <f t="shared" si="242"/>
        <v>0.3</v>
      </c>
      <c r="L2294">
        <f t="shared" si="243"/>
        <v>0.44999999999999996</v>
      </c>
      <c r="M2294" s="150"/>
      <c r="U2294" s="239"/>
    </row>
    <row r="2295" spans="1:21">
      <c r="A2295" s="239" t="s">
        <v>3987</v>
      </c>
      <c r="B2295" s="239">
        <f t="shared" si="244"/>
        <v>54</v>
      </c>
      <c r="C2295" s="239">
        <f t="shared" si="245"/>
        <v>2</v>
      </c>
      <c r="E2295" s="149" t="s">
        <v>3233</v>
      </c>
      <c r="F2295" s="150">
        <v>2.57</v>
      </c>
      <c r="G2295" s="150">
        <v>0.16955999999999999</v>
      </c>
      <c r="H2295" s="150">
        <v>0.01</v>
      </c>
      <c r="I2295" s="151">
        <f t="shared" si="240"/>
        <v>0.6</v>
      </c>
      <c r="J2295">
        <f t="shared" si="241"/>
        <v>0.39999999999999997</v>
      </c>
      <c r="K2295">
        <f t="shared" si="242"/>
        <v>0.3</v>
      </c>
      <c r="L2295">
        <f t="shared" si="243"/>
        <v>0.44999999999999996</v>
      </c>
      <c r="M2295" s="150"/>
      <c r="U2295" s="239"/>
    </row>
    <row r="2296" spans="1:21">
      <c r="A2296" s="239" t="s">
        <v>3987</v>
      </c>
      <c r="B2296" s="239">
        <f t="shared" si="244"/>
        <v>54</v>
      </c>
      <c r="C2296" s="239">
        <f t="shared" si="245"/>
        <v>2.5</v>
      </c>
      <c r="E2296" s="149" t="s">
        <v>3234</v>
      </c>
      <c r="F2296" s="150">
        <v>3.18</v>
      </c>
      <c r="G2296" s="150">
        <v>0.16955999999999999</v>
      </c>
      <c r="H2296" s="150">
        <v>0.01</v>
      </c>
      <c r="I2296" s="151">
        <f t="shared" si="240"/>
        <v>0.6</v>
      </c>
      <c r="J2296">
        <f t="shared" si="241"/>
        <v>0.39999999999999997</v>
      </c>
      <c r="K2296">
        <f t="shared" si="242"/>
        <v>0.3</v>
      </c>
      <c r="L2296">
        <f t="shared" si="243"/>
        <v>0.44999999999999996</v>
      </c>
      <c r="M2296" s="150"/>
      <c r="U2296" s="239"/>
    </row>
    <row r="2297" spans="1:21">
      <c r="A2297" s="239" t="s">
        <v>3987</v>
      </c>
      <c r="B2297" s="239">
        <f t="shared" si="244"/>
        <v>54</v>
      </c>
      <c r="C2297" s="239">
        <f t="shared" si="245"/>
        <v>2.6</v>
      </c>
      <c r="E2297" s="149" t="s">
        <v>3235</v>
      </c>
      <c r="F2297" s="150">
        <v>3.3</v>
      </c>
      <c r="G2297" s="150">
        <v>0.16955999999999999</v>
      </c>
      <c r="H2297" s="150">
        <v>0.01</v>
      </c>
      <c r="I2297" s="151">
        <f t="shared" si="240"/>
        <v>0.6</v>
      </c>
      <c r="J2297">
        <f t="shared" si="241"/>
        <v>0.39999999999999997</v>
      </c>
      <c r="K2297">
        <f t="shared" si="242"/>
        <v>0.3</v>
      </c>
      <c r="L2297">
        <f t="shared" si="243"/>
        <v>0.44999999999999996</v>
      </c>
      <c r="M2297" s="150"/>
      <c r="U2297" s="239"/>
    </row>
    <row r="2298" spans="1:21">
      <c r="A2298" s="239" t="s">
        <v>3987</v>
      </c>
      <c r="B2298" s="239">
        <f t="shared" si="244"/>
        <v>54</v>
      </c>
      <c r="C2298" s="239">
        <f t="shared" si="245"/>
        <v>2.9</v>
      </c>
      <c r="E2298" s="149" t="s">
        <v>3236</v>
      </c>
      <c r="F2298" s="150">
        <v>3.65</v>
      </c>
      <c r="G2298" s="150">
        <v>0.16955999999999999</v>
      </c>
      <c r="H2298" s="150">
        <v>1.2E-2</v>
      </c>
      <c r="I2298" s="151">
        <f t="shared" si="240"/>
        <v>0.72</v>
      </c>
      <c r="J2298">
        <f t="shared" si="241"/>
        <v>0.48</v>
      </c>
      <c r="K2298">
        <f t="shared" si="242"/>
        <v>0.36</v>
      </c>
      <c r="L2298">
        <f t="shared" si="243"/>
        <v>0.54</v>
      </c>
      <c r="M2298" s="150"/>
      <c r="U2298" s="239"/>
    </row>
    <row r="2299" spans="1:21">
      <c r="A2299" s="239" t="s">
        <v>3987</v>
      </c>
      <c r="B2299" s="239">
        <f t="shared" si="244"/>
        <v>54</v>
      </c>
      <c r="C2299" s="239">
        <f t="shared" si="245"/>
        <v>3</v>
      </c>
      <c r="E2299" s="149" t="s">
        <v>3237</v>
      </c>
      <c r="F2299" s="150">
        <v>3.77</v>
      </c>
      <c r="G2299" s="150">
        <v>0.16955999999999999</v>
      </c>
      <c r="H2299" s="150">
        <v>1.2E-2</v>
      </c>
      <c r="I2299" s="151">
        <f t="shared" si="240"/>
        <v>0.72</v>
      </c>
      <c r="J2299">
        <f t="shared" si="241"/>
        <v>0.48</v>
      </c>
      <c r="K2299">
        <f t="shared" si="242"/>
        <v>0.36</v>
      </c>
      <c r="L2299">
        <f t="shared" si="243"/>
        <v>0.54</v>
      </c>
      <c r="M2299" s="150"/>
      <c r="U2299" s="239"/>
    </row>
    <row r="2300" spans="1:21">
      <c r="A2300" s="239" t="s">
        <v>3987</v>
      </c>
      <c r="B2300" s="239">
        <f t="shared" si="244"/>
        <v>54</v>
      </c>
      <c r="C2300" s="239">
        <f t="shared" si="245"/>
        <v>3.2</v>
      </c>
      <c r="E2300" s="149" t="s">
        <v>3238</v>
      </c>
      <c r="F2300" s="150">
        <v>4.01</v>
      </c>
      <c r="G2300" s="150">
        <v>0.16955999999999999</v>
      </c>
      <c r="H2300" s="150">
        <v>1.2E-2</v>
      </c>
      <c r="I2300" s="151">
        <f t="shared" si="240"/>
        <v>0.72</v>
      </c>
      <c r="J2300">
        <f t="shared" si="241"/>
        <v>0.48</v>
      </c>
      <c r="K2300">
        <f t="shared" si="242"/>
        <v>0.36</v>
      </c>
      <c r="L2300">
        <f t="shared" si="243"/>
        <v>0.54</v>
      </c>
      <c r="M2300" s="150"/>
      <c r="U2300" s="239"/>
    </row>
    <row r="2301" spans="1:21">
      <c r="A2301" s="239" t="s">
        <v>3987</v>
      </c>
      <c r="B2301" s="239">
        <f t="shared" si="244"/>
        <v>54</v>
      </c>
      <c r="C2301" s="239">
        <f t="shared" si="245"/>
        <v>3.25</v>
      </c>
      <c r="E2301" s="149" t="s">
        <v>3239</v>
      </c>
      <c r="F2301" s="150">
        <v>4.07</v>
      </c>
      <c r="G2301" s="150">
        <v>0.16955999999999999</v>
      </c>
      <c r="H2301" s="150">
        <v>1.2E-2</v>
      </c>
      <c r="I2301" s="151">
        <f t="shared" si="240"/>
        <v>0.72</v>
      </c>
      <c r="J2301">
        <f t="shared" si="241"/>
        <v>0.48</v>
      </c>
      <c r="K2301">
        <f t="shared" si="242"/>
        <v>0.36</v>
      </c>
      <c r="L2301">
        <f t="shared" si="243"/>
        <v>0.54</v>
      </c>
      <c r="M2301" s="150"/>
      <c r="U2301" s="239"/>
    </row>
    <row r="2302" spans="1:21">
      <c r="A2302" s="239" t="s">
        <v>3987</v>
      </c>
      <c r="B2302" s="239">
        <f t="shared" si="244"/>
        <v>54</v>
      </c>
      <c r="C2302" s="239">
        <f t="shared" si="245"/>
        <v>3.5</v>
      </c>
      <c r="E2302" s="149" t="s">
        <v>3240</v>
      </c>
      <c r="F2302" s="150">
        <v>4.3600000000000003</v>
      </c>
      <c r="G2302" s="150">
        <v>0.16955999999999999</v>
      </c>
      <c r="H2302" s="150">
        <v>1.2E-2</v>
      </c>
      <c r="I2302" s="151">
        <f t="shared" si="240"/>
        <v>0.72</v>
      </c>
      <c r="J2302">
        <f t="shared" si="241"/>
        <v>0.48</v>
      </c>
      <c r="K2302">
        <f t="shared" si="242"/>
        <v>0.36</v>
      </c>
      <c r="L2302">
        <f t="shared" si="243"/>
        <v>0.54</v>
      </c>
      <c r="M2302" s="150"/>
      <c r="U2302" s="239"/>
    </row>
    <row r="2303" spans="1:21">
      <c r="A2303" s="239" t="s">
        <v>3987</v>
      </c>
      <c r="B2303" s="239">
        <f t="shared" si="244"/>
        <v>54</v>
      </c>
      <c r="C2303" s="239">
        <f t="shared" si="245"/>
        <v>3.6</v>
      </c>
      <c r="E2303" s="149" t="s">
        <v>3241</v>
      </c>
      <c r="F2303" s="150">
        <v>4.47</v>
      </c>
      <c r="G2303" s="150">
        <v>0.16955999999999999</v>
      </c>
      <c r="H2303" s="150">
        <v>1.2E-2</v>
      </c>
      <c r="I2303" s="151">
        <f t="shared" si="240"/>
        <v>0.72</v>
      </c>
      <c r="J2303">
        <f t="shared" si="241"/>
        <v>0.48</v>
      </c>
      <c r="K2303">
        <f t="shared" si="242"/>
        <v>0.36</v>
      </c>
      <c r="L2303">
        <f t="shared" si="243"/>
        <v>0.54</v>
      </c>
      <c r="M2303" s="150"/>
      <c r="U2303" s="239"/>
    </row>
    <row r="2304" spans="1:21">
      <c r="A2304" s="239" t="s">
        <v>3987</v>
      </c>
      <c r="B2304" s="239">
        <f t="shared" si="244"/>
        <v>54</v>
      </c>
      <c r="C2304" s="239">
        <f t="shared" si="245"/>
        <v>4</v>
      </c>
      <c r="E2304" s="149" t="s">
        <v>3242</v>
      </c>
      <c r="F2304" s="150">
        <v>4.93</v>
      </c>
      <c r="G2304" s="150">
        <v>0.16955999999999999</v>
      </c>
      <c r="H2304" s="150">
        <v>1.2E-2</v>
      </c>
      <c r="I2304" s="151">
        <f t="shared" si="240"/>
        <v>0.72</v>
      </c>
      <c r="J2304">
        <f t="shared" si="241"/>
        <v>0.48</v>
      </c>
      <c r="K2304">
        <f t="shared" si="242"/>
        <v>0.36</v>
      </c>
      <c r="L2304">
        <f t="shared" si="243"/>
        <v>0.54</v>
      </c>
      <c r="M2304" s="150"/>
      <c r="U2304" s="239"/>
    </row>
    <row r="2305" spans="1:21">
      <c r="A2305" s="239" t="s">
        <v>3987</v>
      </c>
      <c r="B2305" s="239">
        <f t="shared" si="244"/>
        <v>54</v>
      </c>
      <c r="C2305" s="239">
        <f t="shared" si="245"/>
        <v>4.5</v>
      </c>
      <c r="E2305" s="149" t="s">
        <v>3243</v>
      </c>
      <c r="F2305" s="150">
        <v>5.49</v>
      </c>
      <c r="G2305" s="150">
        <v>0.16955999999999999</v>
      </c>
      <c r="H2305" s="150">
        <v>1.6E-2</v>
      </c>
      <c r="I2305" s="151">
        <f t="shared" ref="I2305:I2368" si="246">H2305*60</f>
        <v>0.96</v>
      </c>
      <c r="J2305">
        <f t="shared" ref="J2305:J2368" si="247">40/60*I2305</f>
        <v>0.6399999999999999</v>
      </c>
      <c r="K2305">
        <f t="shared" ref="K2305:K2368" si="248">(30/60*I2305)</f>
        <v>0.48</v>
      </c>
      <c r="L2305">
        <f t="shared" ref="L2305:L2368" si="249">45/60*I2305</f>
        <v>0.72</v>
      </c>
      <c r="M2305" s="150"/>
      <c r="U2305" s="239"/>
    </row>
    <row r="2306" spans="1:21">
      <c r="A2306" s="239" t="s">
        <v>3987</v>
      </c>
      <c r="B2306" s="239">
        <f t="shared" si="244"/>
        <v>54</v>
      </c>
      <c r="C2306" s="239">
        <f t="shared" si="245"/>
        <v>5</v>
      </c>
      <c r="E2306" s="149" t="s">
        <v>3244</v>
      </c>
      <c r="F2306" s="150">
        <v>6.04</v>
      </c>
      <c r="G2306" s="150">
        <v>0.16955999999999999</v>
      </c>
      <c r="H2306" s="150">
        <v>1.6E-2</v>
      </c>
      <c r="I2306" s="151">
        <f t="shared" si="246"/>
        <v>0.96</v>
      </c>
      <c r="J2306">
        <f t="shared" si="247"/>
        <v>0.6399999999999999</v>
      </c>
      <c r="K2306">
        <f t="shared" si="248"/>
        <v>0.48</v>
      </c>
      <c r="L2306">
        <f t="shared" si="249"/>
        <v>0.72</v>
      </c>
      <c r="M2306" s="150"/>
      <c r="U2306" s="239"/>
    </row>
    <row r="2307" spans="1:21">
      <c r="A2307" s="239" t="s">
        <v>3987</v>
      </c>
      <c r="B2307" s="239">
        <f t="shared" si="244"/>
        <v>54</v>
      </c>
      <c r="C2307" s="239">
        <f t="shared" si="245"/>
        <v>5.6</v>
      </c>
      <c r="E2307" s="149" t="s">
        <v>3245</v>
      </c>
      <c r="F2307" s="150">
        <v>6.68</v>
      </c>
      <c r="G2307" s="150">
        <v>0.16955999999999999</v>
      </c>
      <c r="H2307" s="150">
        <v>0.02</v>
      </c>
      <c r="I2307" s="151">
        <f t="shared" si="246"/>
        <v>1.2</v>
      </c>
      <c r="J2307">
        <f t="shared" si="247"/>
        <v>0.79999999999999993</v>
      </c>
      <c r="K2307">
        <f t="shared" si="248"/>
        <v>0.6</v>
      </c>
      <c r="L2307">
        <f t="shared" si="249"/>
        <v>0.89999999999999991</v>
      </c>
      <c r="M2307" s="150"/>
      <c r="U2307" s="239"/>
    </row>
    <row r="2308" spans="1:21">
      <c r="A2308" s="239" t="s">
        <v>3987</v>
      </c>
      <c r="B2308" s="239">
        <f t="shared" si="244"/>
        <v>54</v>
      </c>
      <c r="C2308" s="239">
        <f t="shared" si="245"/>
        <v>6</v>
      </c>
      <c r="E2308" s="149" t="s">
        <v>3246</v>
      </c>
      <c r="F2308" s="150">
        <v>7.1</v>
      </c>
      <c r="G2308" s="150">
        <v>0.16955999999999999</v>
      </c>
      <c r="H2308" s="150">
        <v>0.02</v>
      </c>
      <c r="I2308" s="151">
        <f t="shared" si="246"/>
        <v>1.2</v>
      </c>
      <c r="J2308">
        <f t="shared" si="247"/>
        <v>0.79999999999999993</v>
      </c>
      <c r="K2308">
        <f t="shared" si="248"/>
        <v>0.6</v>
      </c>
      <c r="L2308">
        <f t="shared" si="249"/>
        <v>0.89999999999999991</v>
      </c>
      <c r="M2308" s="150"/>
      <c r="U2308" s="239"/>
    </row>
    <row r="2309" spans="1:21">
      <c r="A2309" s="239" t="s">
        <v>3987</v>
      </c>
      <c r="B2309" s="239">
        <f t="shared" si="244"/>
        <v>54</v>
      </c>
      <c r="C2309" s="239">
        <f t="shared" si="245"/>
        <v>6.3</v>
      </c>
      <c r="E2309" s="149" t="s">
        <v>3247</v>
      </c>
      <c r="F2309" s="150">
        <v>7.41</v>
      </c>
      <c r="G2309" s="150">
        <v>0.16955999999999999</v>
      </c>
      <c r="H2309" s="150">
        <v>0.02</v>
      </c>
      <c r="I2309" s="151">
        <f t="shared" si="246"/>
        <v>1.2</v>
      </c>
      <c r="J2309">
        <f t="shared" si="247"/>
        <v>0.79999999999999993</v>
      </c>
      <c r="K2309">
        <f t="shared" si="248"/>
        <v>0.6</v>
      </c>
      <c r="L2309">
        <f t="shared" si="249"/>
        <v>0.89999999999999991</v>
      </c>
      <c r="M2309" s="150"/>
      <c r="U2309" s="239"/>
    </row>
    <row r="2310" spans="1:21">
      <c r="A2310" s="239" t="s">
        <v>3987</v>
      </c>
      <c r="B2310" s="239">
        <f t="shared" si="244"/>
        <v>54</v>
      </c>
      <c r="C2310" s="239">
        <f t="shared" si="245"/>
        <v>7</v>
      </c>
      <c r="E2310" s="149" t="s">
        <v>3248</v>
      </c>
      <c r="F2310" s="150">
        <v>8.11</v>
      </c>
      <c r="G2310" s="150">
        <v>0.16955999999999999</v>
      </c>
      <c r="H2310" s="150">
        <v>2.4E-2</v>
      </c>
      <c r="I2310" s="151">
        <f t="shared" si="246"/>
        <v>1.44</v>
      </c>
      <c r="J2310">
        <f t="shared" si="247"/>
        <v>0.96</v>
      </c>
      <c r="K2310">
        <f t="shared" si="248"/>
        <v>0.72</v>
      </c>
      <c r="L2310">
        <f t="shared" si="249"/>
        <v>1.08</v>
      </c>
      <c r="M2310" s="150"/>
      <c r="U2310" s="239"/>
    </row>
    <row r="2311" spans="1:21">
      <c r="A2311" s="239" t="s">
        <v>3987</v>
      </c>
      <c r="B2311" s="239">
        <f t="shared" si="244"/>
        <v>54</v>
      </c>
      <c r="C2311" s="239">
        <f t="shared" si="245"/>
        <v>8</v>
      </c>
      <c r="E2311" s="149" t="s">
        <v>3249</v>
      </c>
      <c r="F2311" s="150">
        <v>9.08</v>
      </c>
      <c r="G2311" s="150">
        <v>0.16955999999999999</v>
      </c>
      <c r="H2311" s="150">
        <v>2.4E-2</v>
      </c>
      <c r="I2311" s="151">
        <f t="shared" si="246"/>
        <v>1.44</v>
      </c>
      <c r="J2311">
        <f t="shared" si="247"/>
        <v>0.96</v>
      </c>
      <c r="K2311">
        <f t="shared" si="248"/>
        <v>0.72</v>
      </c>
      <c r="L2311">
        <f t="shared" si="249"/>
        <v>1.08</v>
      </c>
      <c r="M2311" s="150"/>
      <c r="U2311" s="239"/>
    </row>
    <row r="2312" spans="1:21">
      <c r="A2312" s="239" t="s">
        <v>3987</v>
      </c>
      <c r="B2312" s="239">
        <f t="shared" si="244"/>
        <v>54</v>
      </c>
      <c r="C2312" s="239">
        <f t="shared" si="245"/>
        <v>10</v>
      </c>
      <c r="E2312" s="149" t="s">
        <v>3232</v>
      </c>
      <c r="F2312" s="150">
        <v>10.9</v>
      </c>
      <c r="G2312" s="150">
        <v>0.16955999999999999</v>
      </c>
      <c r="H2312" s="150">
        <v>3.2000000000000001E-2</v>
      </c>
      <c r="I2312" s="151">
        <f t="shared" si="246"/>
        <v>1.92</v>
      </c>
      <c r="J2312">
        <f t="shared" si="247"/>
        <v>1.2799999999999998</v>
      </c>
      <c r="K2312">
        <f t="shared" si="248"/>
        <v>0.96</v>
      </c>
      <c r="L2312">
        <f t="shared" si="249"/>
        <v>1.44</v>
      </c>
      <c r="M2312" s="150"/>
      <c r="U2312" s="239"/>
    </row>
    <row r="2313" spans="1:21">
      <c r="A2313" s="239" t="s">
        <v>3987</v>
      </c>
      <c r="B2313" s="239">
        <f t="shared" si="244"/>
        <v>55</v>
      </c>
      <c r="C2313" s="239">
        <f t="shared" si="245"/>
        <v>0.5</v>
      </c>
      <c r="E2313" s="149" t="s">
        <v>3250</v>
      </c>
      <c r="F2313" s="150">
        <v>0.67</v>
      </c>
      <c r="G2313" s="150">
        <v>0.17269999999999999</v>
      </c>
      <c r="H2313" s="150">
        <v>0.01</v>
      </c>
      <c r="I2313" s="151">
        <f t="shared" si="246"/>
        <v>0.6</v>
      </c>
      <c r="J2313">
        <f t="shared" si="247"/>
        <v>0.39999999999999997</v>
      </c>
      <c r="K2313">
        <f t="shared" si="248"/>
        <v>0.3</v>
      </c>
      <c r="L2313">
        <f t="shared" si="249"/>
        <v>0.44999999999999996</v>
      </c>
      <c r="M2313" s="150"/>
      <c r="U2313" s="239"/>
    </row>
    <row r="2314" spans="1:21">
      <c r="A2314" s="239" t="s">
        <v>3987</v>
      </c>
      <c r="B2314" s="239">
        <f t="shared" si="244"/>
        <v>55</v>
      </c>
      <c r="C2314" s="239">
        <f t="shared" si="245"/>
        <v>0.75</v>
      </c>
      <c r="E2314" s="149" t="s">
        <v>3251</v>
      </c>
      <c r="F2314" s="150">
        <v>1</v>
      </c>
      <c r="G2314" s="150">
        <v>0.17269999999999999</v>
      </c>
      <c r="H2314" s="150">
        <v>0.01</v>
      </c>
      <c r="I2314" s="151">
        <f t="shared" si="246"/>
        <v>0.6</v>
      </c>
      <c r="J2314">
        <f t="shared" si="247"/>
        <v>0.39999999999999997</v>
      </c>
      <c r="K2314">
        <f t="shared" si="248"/>
        <v>0.3</v>
      </c>
      <c r="L2314">
        <f t="shared" si="249"/>
        <v>0.44999999999999996</v>
      </c>
      <c r="M2314" s="150"/>
      <c r="U2314" s="239"/>
    </row>
    <row r="2315" spans="1:21">
      <c r="A2315" s="239" t="s">
        <v>3987</v>
      </c>
      <c r="B2315" s="239">
        <f t="shared" si="244"/>
        <v>55</v>
      </c>
      <c r="C2315" s="239">
        <f t="shared" si="245"/>
        <v>1</v>
      </c>
      <c r="E2315" s="149" t="s">
        <v>3252</v>
      </c>
      <c r="F2315" s="150">
        <v>1.33</v>
      </c>
      <c r="G2315" s="150">
        <v>0.17269999999999999</v>
      </c>
      <c r="H2315" s="150">
        <v>0.01</v>
      </c>
      <c r="I2315" s="151">
        <f t="shared" si="246"/>
        <v>0.6</v>
      </c>
      <c r="J2315">
        <f t="shared" si="247"/>
        <v>0.39999999999999997</v>
      </c>
      <c r="K2315">
        <f t="shared" si="248"/>
        <v>0.3</v>
      </c>
      <c r="L2315">
        <f t="shared" si="249"/>
        <v>0.44999999999999996</v>
      </c>
      <c r="M2315" s="150"/>
      <c r="U2315" s="239"/>
    </row>
    <row r="2316" spans="1:21">
      <c r="A2316" s="239" t="s">
        <v>3987</v>
      </c>
      <c r="B2316" s="239">
        <f t="shared" si="244"/>
        <v>55</v>
      </c>
      <c r="C2316" s="239">
        <f t="shared" si="245"/>
        <v>1.2</v>
      </c>
      <c r="E2316" s="149" t="s">
        <v>3253</v>
      </c>
      <c r="F2316" s="150">
        <v>1.59</v>
      </c>
      <c r="G2316" s="150">
        <v>0.17269999999999999</v>
      </c>
      <c r="H2316" s="150">
        <v>0.01</v>
      </c>
      <c r="I2316" s="151">
        <f t="shared" si="246"/>
        <v>0.6</v>
      </c>
      <c r="J2316">
        <f t="shared" si="247"/>
        <v>0.39999999999999997</v>
      </c>
      <c r="K2316">
        <f t="shared" si="248"/>
        <v>0.3</v>
      </c>
      <c r="L2316">
        <f t="shared" si="249"/>
        <v>0.44999999999999996</v>
      </c>
      <c r="M2316" s="150"/>
      <c r="U2316" s="239"/>
    </row>
    <row r="2317" spans="1:21">
      <c r="A2317" s="239" t="s">
        <v>3987</v>
      </c>
      <c r="B2317" s="239">
        <f t="shared" si="244"/>
        <v>55</v>
      </c>
      <c r="C2317" s="239">
        <f t="shared" si="245"/>
        <v>1.25</v>
      </c>
      <c r="E2317" s="149" t="s">
        <v>3254</v>
      </c>
      <c r="F2317" s="150">
        <v>1.66</v>
      </c>
      <c r="G2317" s="150">
        <v>0.17269999999999999</v>
      </c>
      <c r="H2317" s="150">
        <v>0.01</v>
      </c>
      <c r="I2317" s="151">
        <f t="shared" si="246"/>
        <v>0.6</v>
      </c>
      <c r="J2317">
        <f t="shared" si="247"/>
        <v>0.39999999999999997</v>
      </c>
      <c r="K2317">
        <f t="shared" si="248"/>
        <v>0.3</v>
      </c>
      <c r="L2317">
        <f t="shared" si="249"/>
        <v>0.44999999999999996</v>
      </c>
      <c r="M2317" s="150"/>
      <c r="U2317" s="239"/>
    </row>
    <row r="2318" spans="1:21">
      <c r="A2318" s="239" t="s">
        <v>3987</v>
      </c>
      <c r="B2318" s="239">
        <f t="shared" si="244"/>
        <v>55</v>
      </c>
      <c r="C2318" s="239">
        <f t="shared" si="245"/>
        <v>1.5</v>
      </c>
      <c r="E2318" s="149" t="s">
        <v>3255</v>
      </c>
      <c r="F2318" s="150">
        <v>1.98</v>
      </c>
      <c r="G2318" s="150">
        <v>0.17269999999999999</v>
      </c>
      <c r="H2318" s="150">
        <v>0.01</v>
      </c>
      <c r="I2318" s="151">
        <f t="shared" si="246"/>
        <v>0.6</v>
      </c>
      <c r="J2318">
        <f t="shared" si="247"/>
        <v>0.39999999999999997</v>
      </c>
      <c r="K2318">
        <f t="shared" si="248"/>
        <v>0.3</v>
      </c>
      <c r="L2318">
        <f t="shared" si="249"/>
        <v>0.44999999999999996</v>
      </c>
      <c r="M2318" s="150"/>
      <c r="U2318" s="239"/>
    </row>
    <row r="2319" spans="1:21">
      <c r="A2319" s="239" t="s">
        <v>3987</v>
      </c>
      <c r="B2319" s="239">
        <f t="shared" si="244"/>
        <v>55</v>
      </c>
      <c r="C2319" s="239">
        <f t="shared" si="245"/>
        <v>1.75</v>
      </c>
      <c r="E2319" s="149" t="s">
        <v>3256</v>
      </c>
      <c r="F2319" s="150">
        <v>2.2999999999999998</v>
      </c>
      <c r="G2319" s="150">
        <v>0.17269999999999999</v>
      </c>
      <c r="H2319" s="150">
        <v>0.01</v>
      </c>
      <c r="I2319" s="151">
        <f t="shared" si="246"/>
        <v>0.6</v>
      </c>
      <c r="J2319">
        <f t="shared" si="247"/>
        <v>0.39999999999999997</v>
      </c>
      <c r="K2319">
        <f t="shared" si="248"/>
        <v>0.3</v>
      </c>
      <c r="L2319">
        <f t="shared" si="249"/>
        <v>0.44999999999999996</v>
      </c>
      <c r="M2319" s="150"/>
      <c r="U2319" s="239"/>
    </row>
    <row r="2320" spans="1:21">
      <c r="A2320" s="239" t="s">
        <v>3987</v>
      </c>
      <c r="B2320" s="239">
        <f t="shared" si="244"/>
        <v>55</v>
      </c>
      <c r="C2320" s="239">
        <f t="shared" si="245"/>
        <v>2</v>
      </c>
      <c r="E2320" s="149" t="s">
        <v>3261</v>
      </c>
      <c r="F2320" s="150">
        <v>2.61</v>
      </c>
      <c r="G2320" s="150">
        <v>0.17269999999999999</v>
      </c>
      <c r="H2320" s="150">
        <v>0.01</v>
      </c>
      <c r="I2320" s="151">
        <f t="shared" si="246"/>
        <v>0.6</v>
      </c>
      <c r="J2320">
        <f t="shared" si="247"/>
        <v>0.39999999999999997</v>
      </c>
      <c r="K2320">
        <f t="shared" si="248"/>
        <v>0.3</v>
      </c>
      <c r="L2320">
        <f t="shared" si="249"/>
        <v>0.44999999999999996</v>
      </c>
      <c r="M2320" s="150"/>
      <c r="U2320" s="239"/>
    </row>
    <row r="2321" spans="1:21">
      <c r="A2321" s="239" t="s">
        <v>3987</v>
      </c>
      <c r="B2321" s="239">
        <f t="shared" si="244"/>
        <v>55</v>
      </c>
      <c r="C2321" s="239">
        <f t="shared" si="245"/>
        <v>2.2000000000000002</v>
      </c>
      <c r="E2321" s="149" t="s">
        <v>3262</v>
      </c>
      <c r="F2321" s="150">
        <v>2.87</v>
      </c>
      <c r="G2321" s="150">
        <v>0.17269999999999999</v>
      </c>
      <c r="H2321" s="150">
        <v>0.01</v>
      </c>
      <c r="I2321" s="151">
        <f t="shared" si="246"/>
        <v>0.6</v>
      </c>
      <c r="J2321">
        <f t="shared" si="247"/>
        <v>0.39999999999999997</v>
      </c>
      <c r="K2321">
        <f t="shared" si="248"/>
        <v>0.3</v>
      </c>
      <c r="L2321">
        <f t="shared" si="249"/>
        <v>0.44999999999999996</v>
      </c>
      <c r="M2321" s="150"/>
      <c r="U2321" s="239"/>
    </row>
    <row r="2322" spans="1:21">
      <c r="A2322" s="239" t="s">
        <v>3987</v>
      </c>
      <c r="B2322" s="239">
        <f t="shared" si="244"/>
        <v>55</v>
      </c>
      <c r="C2322" s="239">
        <f t="shared" si="245"/>
        <v>2.5</v>
      </c>
      <c r="E2322" s="149" t="s">
        <v>3263</v>
      </c>
      <c r="F2322" s="150">
        <v>3.24</v>
      </c>
      <c r="G2322" s="150">
        <v>0.17269999999999999</v>
      </c>
      <c r="H2322" s="150">
        <v>0.01</v>
      </c>
      <c r="I2322" s="151">
        <f t="shared" si="246"/>
        <v>0.6</v>
      </c>
      <c r="J2322">
        <f t="shared" si="247"/>
        <v>0.39999999999999997</v>
      </c>
      <c r="K2322">
        <f t="shared" si="248"/>
        <v>0.3</v>
      </c>
      <c r="L2322">
        <f t="shared" si="249"/>
        <v>0.44999999999999996</v>
      </c>
      <c r="M2322" s="150"/>
      <c r="U2322" s="239"/>
    </row>
    <row r="2323" spans="1:21">
      <c r="A2323" s="239" t="s">
        <v>3987</v>
      </c>
      <c r="B2323" s="239">
        <f t="shared" si="244"/>
        <v>55</v>
      </c>
      <c r="C2323" s="239">
        <f t="shared" si="245"/>
        <v>3</v>
      </c>
      <c r="E2323" s="149" t="s">
        <v>3264</v>
      </c>
      <c r="F2323" s="150">
        <v>3.85</v>
      </c>
      <c r="G2323" s="150">
        <v>0.17269999999999999</v>
      </c>
      <c r="H2323" s="150">
        <v>1.2E-2</v>
      </c>
      <c r="I2323" s="151">
        <f t="shared" si="246"/>
        <v>0.72</v>
      </c>
      <c r="J2323">
        <f t="shared" si="247"/>
        <v>0.48</v>
      </c>
      <c r="K2323">
        <f t="shared" si="248"/>
        <v>0.36</v>
      </c>
      <c r="L2323">
        <f t="shared" si="249"/>
        <v>0.54</v>
      </c>
      <c r="M2323" s="150"/>
      <c r="T2323" t="s">
        <v>788</v>
      </c>
      <c r="U2323" s="239"/>
    </row>
    <row r="2324" spans="1:21">
      <c r="A2324" s="239" t="s">
        <v>3987</v>
      </c>
      <c r="B2324" s="239">
        <f t="shared" si="244"/>
        <v>55</v>
      </c>
      <c r="C2324" s="239">
        <f t="shared" si="245"/>
        <v>3.5</v>
      </c>
      <c r="E2324" s="149" t="s">
        <v>3265</v>
      </c>
      <c r="F2324" s="150">
        <v>4.45</v>
      </c>
      <c r="G2324" s="150">
        <v>0.17269999999999999</v>
      </c>
      <c r="H2324" s="150">
        <v>1.2E-2</v>
      </c>
      <c r="I2324" s="151">
        <f t="shared" si="246"/>
        <v>0.72</v>
      </c>
      <c r="J2324">
        <f t="shared" si="247"/>
        <v>0.48</v>
      </c>
      <c r="K2324">
        <f t="shared" si="248"/>
        <v>0.36</v>
      </c>
      <c r="L2324">
        <f t="shared" si="249"/>
        <v>0.54</v>
      </c>
      <c r="M2324" s="150"/>
      <c r="U2324" s="239"/>
    </row>
    <row r="2325" spans="1:21">
      <c r="A2325" s="239" t="s">
        <v>3987</v>
      </c>
      <c r="B2325" s="239">
        <f t="shared" si="244"/>
        <v>55</v>
      </c>
      <c r="C2325" s="239">
        <f t="shared" si="245"/>
        <v>4</v>
      </c>
      <c r="E2325" s="149" t="s">
        <v>3266</v>
      </c>
      <c r="F2325" s="150">
        <v>5.03</v>
      </c>
      <c r="G2325" s="150">
        <v>0.17269999999999999</v>
      </c>
      <c r="H2325" s="150">
        <v>1.6E-2</v>
      </c>
      <c r="I2325" s="151">
        <f t="shared" si="246"/>
        <v>0.96</v>
      </c>
      <c r="J2325">
        <f t="shared" si="247"/>
        <v>0.6399999999999999</v>
      </c>
      <c r="K2325">
        <f t="shared" si="248"/>
        <v>0.48</v>
      </c>
      <c r="L2325">
        <f t="shared" si="249"/>
        <v>0.72</v>
      </c>
      <c r="M2325" s="150"/>
      <c r="U2325" s="239"/>
    </row>
    <row r="2326" spans="1:21">
      <c r="A2326" s="239" t="s">
        <v>3987</v>
      </c>
      <c r="B2326" s="239">
        <f t="shared" si="244"/>
        <v>55</v>
      </c>
      <c r="C2326" s="239">
        <f t="shared" si="245"/>
        <v>4.5</v>
      </c>
      <c r="E2326" s="149" t="s">
        <v>3267</v>
      </c>
      <c r="F2326" s="150">
        <v>5.6</v>
      </c>
      <c r="G2326" s="150">
        <v>0.17269999999999999</v>
      </c>
      <c r="H2326" s="150">
        <v>1.6E-2</v>
      </c>
      <c r="I2326" s="151">
        <f t="shared" si="246"/>
        <v>0.96</v>
      </c>
      <c r="J2326">
        <f t="shared" si="247"/>
        <v>0.6399999999999999</v>
      </c>
      <c r="K2326">
        <f t="shared" si="248"/>
        <v>0.48</v>
      </c>
      <c r="L2326">
        <f t="shared" si="249"/>
        <v>0.72</v>
      </c>
      <c r="M2326" s="150"/>
      <c r="U2326" s="239"/>
    </row>
    <row r="2327" spans="1:21">
      <c r="A2327" s="239" t="s">
        <v>3987</v>
      </c>
      <c r="B2327" s="239">
        <f t="shared" si="244"/>
        <v>55</v>
      </c>
      <c r="C2327" s="239">
        <f t="shared" si="245"/>
        <v>5</v>
      </c>
      <c r="E2327" s="149" t="s">
        <v>3268</v>
      </c>
      <c r="F2327" s="150">
        <v>6.17</v>
      </c>
      <c r="G2327" s="150">
        <v>0.17269999999999999</v>
      </c>
      <c r="H2327" s="150">
        <v>1.6E-2</v>
      </c>
      <c r="I2327" s="151">
        <f t="shared" si="246"/>
        <v>0.96</v>
      </c>
      <c r="J2327">
        <f t="shared" si="247"/>
        <v>0.6399999999999999</v>
      </c>
      <c r="K2327">
        <f t="shared" si="248"/>
        <v>0.48</v>
      </c>
      <c r="L2327">
        <f t="shared" si="249"/>
        <v>0.72</v>
      </c>
      <c r="M2327" s="150"/>
      <c r="U2327" s="239"/>
    </row>
    <row r="2328" spans="1:21">
      <c r="A2328" s="239" t="s">
        <v>3987</v>
      </c>
      <c r="B2328" s="239">
        <f t="shared" si="244"/>
        <v>55</v>
      </c>
      <c r="C2328" s="239">
        <f t="shared" si="245"/>
        <v>5.5</v>
      </c>
      <c r="E2328" s="149" t="s">
        <v>3269</v>
      </c>
      <c r="F2328" s="150">
        <v>6.71</v>
      </c>
      <c r="G2328" s="150">
        <v>0.17269999999999999</v>
      </c>
      <c r="H2328" s="150">
        <v>0.02</v>
      </c>
      <c r="I2328" s="151">
        <f t="shared" si="246"/>
        <v>1.2</v>
      </c>
      <c r="J2328">
        <f t="shared" si="247"/>
        <v>0.79999999999999993</v>
      </c>
      <c r="K2328">
        <f t="shared" si="248"/>
        <v>0.6</v>
      </c>
      <c r="L2328">
        <f t="shared" si="249"/>
        <v>0.89999999999999991</v>
      </c>
      <c r="M2328" s="150"/>
      <c r="U2328" s="239"/>
    </row>
    <row r="2329" spans="1:21">
      <c r="A2329" s="239" t="s">
        <v>3987</v>
      </c>
      <c r="B2329" s="239">
        <f t="shared" si="244"/>
        <v>55</v>
      </c>
      <c r="C2329" s="239">
        <f t="shared" si="245"/>
        <v>6</v>
      </c>
      <c r="E2329" s="149" t="s">
        <v>3270</v>
      </c>
      <c r="F2329" s="150">
        <v>7.25</v>
      </c>
      <c r="G2329" s="150">
        <v>0.17269999999999999</v>
      </c>
      <c r="H2329" s="150">
        <v>0.02</v>
      </c>
      <c r="I2329" s="151">
        <f t="shared" si="246"/>
        <v>1.2</v>
      </c>
      <c r="J2329">
        <f t="shared" si="247"/>
        <v>0.79999999999999993</v>
      </c>
      <c r="K2329">
        <f t="shared" si="248"/>
        <v>0.6</v>
      </c>
      <c r="L2329">
        <f t="shared" si="249"/>
        <v>0.89999999999999991</v>
      </c>
      <c r="M2329" s="150"/>
      <c r="U2329" s="239"/>
    </row>
    <row r="2330" spans="1:21">
      <c r="A2330" s="239" t="s">
        <v>3987</v>
      </c>
      <c r="B2330" s="239">
        <f t="shared" si="244"/>
        <v>55</v>
      </c>
      <c r="C2330" s="239">
        <f t="shared" si="245"/>
        <v>6.5</v>
      </c>
      <c r="E2330" s="149" t="s">
        <v>3271</v>
      </c>
      <c r="F2330" s="150">
        <v>7.77</v>
      </c>
      <c r="G2330" s="150">
        <v>0.17269999999999999</v>
      </c>
      <c r="H2330" s="150">
        <v>0.02</v>
      </c>
      <c r="I2330" s="151">
        <f t="shared" si="246"/>
        <v>1.2</v>
      </c>
      <c r="J2330">
        <f t="shared" si="247"/>
        <v>0.79999999999999993</v>
      </c>
      <c r="K2330">
        <f t="shared" si="248"/>
        <v>0.6</v>
      </c>
      <c r="L2330">
        <f t="shared" si="249"/>
        <v>0.89999999999999991</v>
      </c>
      <c r="M2330" s="150"/>
      <c r="U2330" s="239"/>
    </row>
    <row r="2331" spans="1:21">
      <c r="A2331" s="239" t="s">
        <v>3987</v>
      </c>
      <c r="B2331" s="239">
        <f t="shared" si="244"/>
        <v>55</v>
      </c>
      <c r="C2331" s="239">
        <f t="shared" si="245"/>
        <v>7</v>
      </c>
      <c r="E2331" s="149" t="s">
        <v>3272</v>
      </c>
      <c r="F2331" s="150">
        <v>8.2899999999999991</v>
      </c>
      <c r="G2331" s="150">
        <v>0.17269999999999999</v>
      </c>
      <c r="H2331" s="150">
        <v>2.4E-2</v>
      </c>
      <c r="I2331" s="151">
        <f t="shared" si="246"/>
        <v>1.44</v>
      </c>
      <c r="J2331">
        <f t="shared" si="247"/>
        <v>0.96</v>
      </c>
      <c r="K2331">
        <f t="shared" si="248"/>
        <v>0.72</v>
      </c>
      <c r="L2331">
        <f t="shared" si="249"/>
        <v>1.08</v>
      </c>
      <c r="M2331" s="150"/>
      <c r="U2331" s="239"/>
    </row>
    <row r="2332" spans="1:21">
      <c r="A2332" s="239" t="s">
        <v>3987</v>
      </c>
      <c r="B2332" s="239">
        <f t="shared" si="244"/>
        <v>55</v>
      </c>
      <c r="C2332" s="239">
        <f t="shared" si="245"/>
        <v>7.5</v>
      </c>
      <c r="E2332" s="149" t="s">
        <v>3273</v>
      </c>
      <c r="F2332" s="150">
        <v>8.7899999999999991</v>
      </c>
      <c r="G2332" s="150">
        <v>0.17269999999999999</v>
      </c>
      <c r="H2332" s="150">
        <v>2.4E-2</v>
      </c>
      <c r="I2332" s="151">
        <f t="shared" si="246"/>
        <v>1.44</v>
      </c>
      <c r="J2332">
        <f t="shared" si="247"/>
        <v>0.96</v>
      </c>
      <c r="K2332">
        <f t="shared" si="248"/>
        <v>0.72</v>
      </c>
      <c r="L2332">
        <f t="shared" si="249"/>
        <v>1.08</v>
      </c>
      <c r="M2332" s="150"/>
      <c r="U2332" s="239"/>
    </row>
    <row r="2333" spans="1:21">
      <c r="A2333" s="239" t="s">
        <v>3987</v>
      </c>
      <c r="B2333" s="239">
        <f t="shared" si="244"/>
        <v>55</v>
      </c>
      <c r="C2333" s="239">
        <f t="shared" si="245"/>
        <v>8</v>
      </c>
      <c r="E2333" s="149" t="s">
        <v>3274</v>
      </c>
      <c r="F2333" s="150">
        <v>9.27</v>
      </c>
      <c r="G2333" s="150">
        <v>0.17269999999999999</v>
      </c>
      <c r="H2333" s="150">
        <v>2.4E-2</v>
      </c>
      <c r="I2333" s="151">
        <f t="shared" si="246"/>
        <v>1.44</v>
      </c>
      <c r="J2333">
        <f t="shared" si="247"/>
        <v>0.96</v>
      </c>
      <c r="K2333">
        <f t="shared" si="248"/>
        <v>0.72</v>
      </c>
      <c r="L2333">
        <f t="shared" si="249"/>
        <v>1.08</v>
      </c>
      <c r="M2333" s="150"/>
      <c r="U2333" s="239"/>
    </row>
    <row r="2334" spans="1:21">
      <c r="A2334" s="239" t="s">
        <v>3987</v>
      </c>
      <c r="B2334" s="239">
        <f t="shared" si="244"/>
        <v>55</v>
      </c>
      <c r="C2334" s="239">
        <f t="shared" si="245"/>
        <v>8.5</v>
      </c>
      <c r="E2334" s="149" t="s">
        <v>3275</v>
      </c>
      <c r="F2334" s="150">
        <v>9.75</v>
      </c>
      <c r="G2334" s="150">
        <v>0.17269999999999999</v>
      </c>
      <c r="H2334" s="150">
        <v>2.8000000000000004E-2</v>
      </c>
      <c r="I2334" s="151">
        <f t="shared" si="246"/>
        <v>1.6800000000000002</v>
      </c>
      <c r="J2334">
        <f t="shared" si="247"/>
        <v>1.1200000000000001</v>
      </c>
      <c r="K2334">
        <f t="shared" si="248"/>
        <v>0.84000000000000008</v>
      </c>
      <c r="L2334">
        <f t="shared" si="249"/>
        <v>1.2600000000000002</v>
      </c>
      <c r="M2334" s="150"/>
      <c r="U2334" s="239"/>
    </row>
    <row r="2335" spans="1:21">
      <c r="A2335" s="239" t="s">
        <v>3987</v>
      </c>
      <c r="B2335" s="239">
        <f t="shared" si="244"/>
        <v>55</v>
      </c>
      <c r="C2335" s="239">
        <f t="shared" si="245"/>
        <v>9</v>
      </c>
      <c r="E2335" s="149" t="s">
        <v>3276</v>
      </c>
      <c r="F2335" s="150">
        <v>10.210000000000001</v>
      </c>
      <c r="G2335" s="150">
        <v>0.17269999999999999</v>
      </c>
      <c r="H2335" s="150">
        <v>2.8000000000000004E-2</v>
      </c>
      <c r="I2335" s="151">
        <f t="shared" si="246"/>
        <v>1.6800000000000002</v>
      </c>
      <c r="J2335">
        <f t="shared" si="247"/>
        <v>1.1200000000000001</v>
      </c>
      <c r="K2335">
        <f t="shared" si="248"/>
        <v>0.84000000000000008</v>
      </c>
      <c r="L2335">
        <f t="shared" si="249"/>
        <v>1.2600000000000002</v>
      </c>
      <c r="M2335" s="150"/>
      <c r="U2335" s="239"/>
    </row>
    <row r="2336" spans="1:21">
      <c r="A2336" s="239" t="s">
        <v>3987</v>
      </c>
      <c r="B2336" s="239">
        <f t="shared" si="244"/>
        <v>55</v>
      </c>
      <c r="C2336" s="239">
        <f t="shared" si="245"/>
        <v>10</v>
      </c>
      <c r="E2336" s="149" t="s">
        <v>3257</v>
      </c>
      <c r="F2336" s="150">
        <v>11.1</v>
      </c>
      <c r="G2336" s="150">
        <v>0.17269999999999999</v>
      </c>
      <c r="H2336" s="150">
        <v>3.2000000000000001E-2</v>
      </c>
      <c r="I2336" s="151">
        <f t="shared" si="246"/>
        <v>1.92</v>
      </c>
      <c r="J2336">
        <f t="shared" si="247"/>
        <v>1.2799999999999998</v>
      </c>
      <c r="K2336">
        <f t="shared" si="248"/>
        <v>0.96</v>
      </c>
      <c r="L2336">
        <f t="shared" si="249"/>
        <v>1.44</v>
      </c>
      <c r="M2336" s="150"/>
      <c r="U2336" s="239"/>
    </row>
    <row r="2337" spans="1:21">
      <c r="A2337" s="239" t="s">
        <v>3987</v>
      </c>
      <c r="B2337" s="239">
        <f t="shared" si="244"/>
        <v>55</v>
      </c>
      <c r="C2337" s="239">
        <f t="shared" si="245"/>
        <v>11</v>
      </c>
      <c r="E2337" s="149" t="s">
        <v>3258</v>
      </c>
      <c r="F2337" s="150">
        <v>11.94</v>
      </c>
      <c r="G2337" s="150">
        <v>0.17269999999999999</v>
      </c>
      <c r="H2337" s="150">
        <v>3.2000000000000001E-2</v>
      </c>
      <c r="I2337" s="151">
        <f t="shared" si="246"/>
        <v>1.92</v>
      </c>
      <c r="J2337">
        <f t="shared" si="247"/>
        <v>1.2799999999999998</v>
      </c>
      <c r="K2337">
        <f t="shared" si="248"/>
        <v>0.96</v>
      </c>
      <c r="L2337">
        <f t="shared" si="249"/>
        <v>1.44</v>
      </c>
      <c r="M2337" s="150"/>
      <c r="U2337" s="239"/>
    </row>
    <row r="2338" spans="1:21">
      <c r="A2338" s="239" t="s">
        <v>3987</v>
      </c>
      <c r="B2338" s="239">
        <f t="shared" si="244"/>
        <v>55</v>
      </c>
      <c r="C2338" s="239">
        <f t="shared" si="245"/>
        <v>12.5</v>
      </c>
      <c r="E2338" s="149" t="s">
        <v>3259</v>
      </c>
      <c r="F2338" s="150">
        <v>13.1</v>
      </c>
      <c r="G2338" s="150">
        <v>0.17269999999999999</v>
      </c>
      <c r="H2338" s="150">
        <v>3.5999999999999997E-2</v>
      </c>
      <c r="I2338" s="151">
        <f t="shared" si="246"/>
        <v>2.1599999999999997</v>
      </c>
      <c r="J2338">
        <f t="shared" si="247"/>
        <v>1.4399999999999997</v>
      </c>
      <c r="K2338">
        <f t="shared" si="248"/>
        <v>1.0799999999999998</v>
      </c>
      <c r="L2338">
        <f t="shared" si="249"/>
        <v>1.6199999999999997</v>
      </c>
      <c r="M2338" s="150"/>
      <c r="U2338" s="239"/>
    </row>
    <row r="2339" spans="1:21">
      <c r="A2339" s="239" t="s">
        <v>3987</v>
      </c>
      <c r="B2339" s="239">
        <f t="shared" si="244"/>
        <v>55</v>
      </c>
      <c r="C2339" s="239">
        <f t="shared" si="245"/>
        <v>15</v>
      </c>
      <c r="E2339" s="149" t="s">
        <v>3260</v>
      </c>
      <c r="F2339" s="150">
        <v>14.8</v>
      </c>
      <c r="G2339" s="150">
        <v>0.17269999999999999</v>
      </c>
      <c r="H2339" s="150">
        <v>0.04</v>
      </c>
      <c r="I2339" s="151">
        <f t="shared" si="246"/>
        <v>2.4</v>
      </c>
      <c r="J2339">
        <f t="shared" si="247"/>
        <v>1.5999999999999999</v>
      </c>
      <c r="K2339">
        <f t="shared" si="248"/>
        <v>1.2</v>
      </c>
      <c r="L2339">
        <f t="shared" si="249"/>
        <v>1.7999999999999998</v>
      </c>
      <c r="M2339" s="150"/>
      <c r="U2339" s="239"/>
    </row>
    <row r="2340" spans="1:21">
      <c r="A2340" s="239" t="s">
        <v>3987</v>
      </c>
      <c r="B2340" s="239">
        <f t="shared" si="244"/>
        <v>56</v>
      </c>
      <c r="C2340" s="239">
        <f t="shared" si="245"/>
        <v>1</v>
      </c>
      <c r="E2340" s="149" t="s">
        <v>3281</v>
      </c>
      <c r="F2340" s="150">
        <v>1.36</v>
      </c>
      <c r="G2340" s="150">
        <v>0.17584</v>
      </c>
      <c r="H2340" s="150">
        <v>0.01</v>
      </c>
      <c r="I2340" s="151">
        <f t="shared" si="246"/>
        <v>0.6</v>
      </c>
      <c r="J2340">
        <f t="shared" si="247"/>
        <v>0.39999999999999997</v>
      </c>
      <c r="K2340">
        <f t="shared" si="248"/>
        <v>0.3</v>
      </c>
      <c r="L2340">
        <f t="shared" si="249"/>
        <v>0.44999999999999996</v>
      </c>
      <c r="M2340" s="150"/>
      <c r="U2340" s="239"/>
    </row>
    <row r="2341" spans="1:21">
      <c r="A2341" s="239" t="s">
        <v>3987</v>
      </c>
      <c r="B2341" s="239">
        <f t="shared" si="244"/>
        <v>56</v>
      </c>
      <c r="C2341" s="239">
        <f t="shared" si="245"/>
        <v>1.5</v>
      </c>
      <c r="E2341" s="149" t="s">
        <v>3282</v>
      </c>
      <c r="F2341" s="150">
        <v>2.02</v>
      </c>
      <c r="G2341" s="150">
        <v>0.17584</v>
      </c>
      <c r="H2341" s="150">
        <v>0.01</v>
      </c>
      <c r="I2341" s="151">
        <f t="shared" si="246"/>
        <v>0.6</v>
      </c>
      <c r="J2341">
        <f t="shared" si="247"/>
        <v>0.39999999999999997</v>
      </c>
      <c r="K2341">
        <f t="shared" si="248"/>
        <v>0.3</v>
      </c>
      <c r="L2341">
        <f t="shared" si="249"/>
        <v>0.44999999999999996</v>
      </c>
      <c r="M2341" s="150"/>
      <c r="U2341" s="239"/>
    </row>
    <row r="2342" spans="1:21">
      <c r="A2342" s="239" t="s">
        <v>3987</v>
      </c>
      <c r="B2342" s="239">
        <f t="shared" ref="B2342:B2405" si="250">SPLITME($E2342,0,"*","tube Ø")</f>
        <v>56</v>
      </c>
      <c r="C2342" s="239">
        <f t="shared" ref="C2342:C2405" si="251">SPLITME($E2342,1,"*","tube Ø")</f>
        <v>2</v>
      </c>
      <c r="E2342" s="149" t="s">
        <v>3285</v>
      </c>
      <c r="F2342" s="150">
        <v>2.66</v>
      </c>
      <c r="G2342" s="150">
        <v>0.17584</v>
      </c>
      <c r="H2342" s="150">
        <v>0.01</v>
      </c>
      <c r="I2342" s="151">
        <f t="shared" si="246"/>
        <v>0.6</v>
      </c>
      <c r="J2342">
        <f t="shared" si="247"/>
        <v>0.39999999999999997</v>
      </c>
      <c r="K2342">
        <f t="shared" si="248"/>
        <v>0.3</v>
      </c>
      <c r="L2342">
        <f t="shared" si="249"/>
        <v>0.44999999999999996</v>
      </c>
      <c r="M2342" s="150"/>
      <c r="U2342" s="239"/>
    </row>
    <row r="2343" spans="1:21">
      <c r="A2343" s="239" t="s">
        <v>3987</v>
      </c>
      <c r="B2343" s="239">
        <f t="shared" si="250"/>
        <v>56</v>
      </c>
      <c r="C2343" s="239">
        <f t="shared" si="251"/>
        <v>2.5</v>
      </c>
      <c r="E2343" s="149" t="s">
        <v>3286</v>
      </c>
      <c r="F2343" s="150">
        <v>3.3</v>
      </c>
      <c r="G2343" s="150">
        <v>0.17584</v>
      </c>
      <c r="H2343" s="150">
        <v>0.01</v>
      </c>
      <c r="I2343" s="151">
        <f t="shared" si="246"/>
        <v>0.6</v>
      </c>
      <c r="J2343">
        <f t="shared" si="247"/>
        <v>0.39999999999999997</v>
      </c>
      <c r="K2343">
        <f t="shared" si="248"/>
        <v>0.3</v>
      </c>
      <c r="L2343">
        <f t="shared" si="249"/>
        <v>0.44999999999999996</v>
      </c>
      <c r="M2343" s="150"/>
      <c r="U2343" s="239"/>
    </row>
    <row r="2344" spans="1:21">
      <c r="A2344" s="239" t="s">
        <v>3987</v>
      </c>
      <c r="B2344" s="239">
        <f t="shared" si="250"/>
        <v>56</v>
      </c>
      <c r="C2344" s="239">
        <f t="shared" si="251"/>
        <v>3</v>
      </c>
      <c r="E2344" s="149" t="s">
        <v>3287</v>
      </c>
      <c r="F2344" s="150">
        <v>3.92</v>
      </c>
      <c r="G2344" s="150">
        <v>0.17584</v>
      </c>
      <c r="H2344" s="150">
        <v>1.2E-2</v>
      </c>
      <c r="I2344" s="151">
        <f t="shared" si="246"/>
        <v>0.72</v>
      </c>
      <c r="J2344">
        <f t="shared" si="247"/>
        <v>0.48</v>
      </c>
      <c r="K2344">
        <f t="shared" si="248"/>
        <v>0.36</v>
      </c>
      <c r="L2344">
        <f t="shared" si="249"/>
        <v>0.54</v>
      </c>
      <c r="M2344" s="150"/>
      <c r="U2344" s="239"/>
    </row>
    <row r="2345" spans="1:21">
      <c r="A2345" s="239" t="s">
        <v>3987</v>
      </c>
      <c r="B2345" s="239">
        <f t="shared" si="250"/>
        <v>56</v>
      </c>
      <c r="C2345" s="239">
        <f t="shared" si="251"/>
        <v>3.5</v>
      </c>
      <c r="E2345" s="149" t="s">
        <v>3288</v>
      </c>
      <c r="F2345" s="150">
        <v>4.53</v>
      </c>
      <c r="G2345" s="150">
        <v>0.17584</v>
      </c>
      <c r="H2345" s="150">
        <v>1.2E-2</v>
      </c>
      <c r="I2345" s="151">
        <f t="shared" si="246"/>
        <v>0.72</v>
      </c>
      <c r="J2345">
        <f t="shared" si="247"/>
        <v>0.48</v>
      </c>
      <c r="K2345">
        <f t="shared" si="248"/>
        <v>0.36</v>
      </c>
      <c r="L2345">
        <f t="shared" si="249"/>
        <v>0.54</v>
      </c>
      <c r="M2345" s="150"/>
      <c r="U2345" s="239"/>
    </row>
    <row r="2346" spans="1:21">
      <c r="A2346" s="239" t="s">
        <v>3987</v>
      </c>
      <c r="B2346" s="239">
        <f t="shared" si="250"/>
        <v>56</v>
      </c>
      <c r="C2346" s="239">
        <f t="shared" si="251"/>
        <v>4</v>
      </c>
      <c r="E2346" s="149" t="s">
        <v>3289</v>
      </c>
      <c r="F2346" s="150">
        <v>5.13</v>
      </c>
      <c r="G2346" s="150">
        <v>0.17584</v>
      </c>
      <c r="H2346" s="150">
        <v>1.6E-2</v>
      </c>
      <c r="I2346" s="151">
        <f t="shared" si="246"/>
        <v>0.96</v>
      </c>
      <c r="J2346">
        <f t="shared" si="247"/>
        <v>0.6399999999999999</v>
      </c>
      <c r="K2346">
        <f t="shared" si="248"/>
        <v>0.48</v>
      </c>
      <c r="L2346">
        <f t="shared" si="249"/>
        <v>0.72</v>
      </c>
      <c r="M2346" s="150"/>
      <c r="U2346" s="239"/>
    </row>
    <row r="2347" spans="1:21">
      <c r="A2347" s="239" t="s">
        <v>3987</v>
      </c>
      <c r="B2347" s="239">
        <f t="shared" si="250"/>
        <v>56</v>
      </c>
      <c r="C2347" s="239">
        <f t="shared" si="251"/>
        <v>4.5</v>
      </c>
      <c r="E2347" s="149" t="s">
        <v>3290</v>
      </c>
      <c r="F2347" s="150">
        <v>5.72</v>
      </c>
      <c r="G2347" s="150">
        <v>0.17584</v>
      </c>
      <c r="H2347" s="150">
        <v>1.6E-2</v>
      </c>
      <c r="I2347" s="151">
        <f t="shared" si="246"/>
        <v>0.96</v>
      </c>
      <c r="J2347">
        <f t="shared" si="247"/>
        <v>0.6399999999999999</v>
      </c>
      <c r="K2347">
        <f t="shared" si="248"/>
        <v>0.48</v>
      </c>
      <c r="L2347">
        <f t="shared" si="249"/>
        <v>0.72</v>
      </c>
      <c r="M2347" s="150"/>
      <c r="U2347" s="239"/>
    </row>
    <row r="2348" spans="1:21">
      <c r="A2348" s="239" t="s">
        <v>3987</v>
      </c>
      <c r="B2348" s="239">
        <f t="shared" si="250"/>
        <v>56</v>
      </c>
      <c r="C2348" s="239">
        <f t="shared" si="251"/>
        <v>5</v>
      </c>
      <c r="E2348" s="149" t="s">
        <v>3291</v>
      </c>
      <c r="F2348" s="150">
        <v>6.29</v>
      </c>
      <c r="G2348" s="150">
        <v>0.17584</v>
      </c>
      <c r="H2348" s="150">
        <v>1.6E-2</v>
      </c>
      <c r="I2348" s="151">
        <f t="shared" si="246"/>
        <v>0.96</v>
      </c>
      <c r="J2348">
        <f t="shared" si="247"/>
        <v>0.6399999999999999</v>
      </c>
      <c r="K2348">
        <f t="shared" si="248"/>
        <v>0.48</v>
      </c>
      <c r="L2348">
        <f t="shared" si="249"/>
        <v>0.72</v>
      </c>
      <c r="M2348" s="150"/>
      <c r="U2348" s="239"/>
    </row>
    <row r="2349" spans="1:21">
      <c r="A2349" s="239" t="s">
        <v>3987</v>
      </c>
      <c r="B2349" s="239">
        <f t="shared" si="250"/>
        <v>56</v>
      </c>
      <c r="C2349" s="239">
        <f t="shared" si="251"/>
        <v>5.5</v>
      </c>
      <c r="E2349" s="149" t="s">
        <v>3292</v>
      </c>
      <c r="F2349" s="150">
        <v>7.5</v>
      </c>
      <c r="G2349" s="150">
        <v>0.17584</v>
      </c>
      <c r="H2349" s="150">
        <v>0.02</v>
      </c>
      <c r="I2349" s="151">
        <f t="shared" si="246"/>
        <v>1.2</v>
      </c>
      <c r="J2349">
        <f t="shared" si="247"/>
        <v>0.79999999999999993</v>
      </c>
      <c r="K2349">
        <f t="shared" si="248"/>
        <v>0.6</v>
      </c>
      <c r="L2349">
        <f t="shared" si="249"/>
        <v>0.89999999999999991</v>
      </c>
      <c r="M2349" s="150"/>
      <c r="U2349" s="239"/>
    </row>
    <row r="2350" spans="1:21">
      <c r="A2350" s="239" t="s">
        <v>3987</v>
      </c>
      <c r="B2350" s="239">
        <f t="shared" si="250"/>
        <v>56</v>
      </c>
      <c r="C2350" s="239">
        <f t="shared" si="251"/>
        <v>6</v>
      </c>
      <c r="E2350" s="149" t="s">
        <v>3293</v>
      </c>
      <c r="F2350" s="150">
        <v>7.4</v>
      </c>
      <c r="G2350" s="150">
        <v>0.17584</v>
      </c>
      <c r="H2350" s="150">
        <v>0.02</v>
      </c>
      <c r="I2350" s="151">
        <f t="shared" si="246"/>
        <v>1.2</v>
      </c>
      <c r="J2350">
        <f t="shared" si="247"/>
        <v>0.79999999999999993</v>
      </c>
      <c r="K2350">
        <f t="shared" si="248"/>
        <v>0.6</v>
      </c>
      <c r="L2350">
        <f t="shared" si="249"/>
        <v>0.89999999999999991</v>
      </c>
      <c r="M2350" s="150"/>
      <c r="U2350" s="239"/>
    </row>
    <row r="2351" spans="1:21">
      <c r="A2351" s="239" t="s">
        <v>3987</v>
      </c>
      <c r="B2351" s="239">
        <f t="shared" si="250"/>
        <v>56</v>
      </c>
      <c r="C2351" s="239">
        <f t="shared" si="251"/>
        <v>7</v>
      </c>
      <c r="E2351" s="149" t="s">
        <v>3294</v>
      </c>
      <c r="F2351" s="150">
        <v>8.4600000000000009</v>
      </c>
      <c r="G2351" s="150">
        <v>0.17584</v>
      </c>
      <c r="H2351" s="150">
        <v>2.4E-2</v>
      </c>
      <c r="I2351" s="151">
        <f t="shared" si="246"/>
        <v>1.44</v>
      </c>
      <c r="J2351">
        <f t="shared" si="247"/>
        <v>0.96</v>
      </c>
      <c r="K2351">
        <f t="shared" si="248"/>
        <v>0.72</v>
      </c>
      <c r="L2351">
        <f t="shared" si="249"/>
        <v>1.08</v>
      </c>
      <c r="M2351" s="150"/>
      <c r="U2351" s="239"/>
    </row>
    <row r="2352" spans="1:21">
      <c r="A2352" s="239" t="s">
        <v>3987</v>
      </c>
      <c r="B2352" s="239">
        <f t="shared" si="250"/>
        <v>56</v>
      </c>
      <c r="C2352" s="239">
        <f t="shared" si="251"/>
        <v>8</v>
      </c>
      <c r="E2352" s="149" t="s">
        <v>3295</v>
      </c>
      <c r="F2352" s="150">
        <v>10</v>
      </c>
      <c r="G2352" s="150">
        <v>0.17584</v>
      </c>
      <c r="H2352" s="150">
        <v>2.8000000000000004E-2</v>
      </c>
      <c r="I2352" s="151">
        <f t="shared" si="246"/>
        <v>1.6800000000000002</v>
      </c>
      <c r="J2352">
        <f t="shared" si="247"/>
        <v>1.1200000000000001</v>
      </c>
      <c r="K2352">
        <f t="shared" si="248"/>
        <v>0.84000000000000008</v>
      </c>
      <c r="L2352">
        <f t="shared" si="249"/>
        <v>1.2600000000000002</v>
      </c>
      <c r="M2352" s="150"/>
      <c r="U2352" s="239"/>
    </row>
    <row r="2353" spans="1:21">
      <c r="A2353" s="239" t="s">
        <v>3987</v>
      </c>
      <c r="B2353" s="239">
        <f t="shared" si="250"/>
        <v>56</v>
      </c>
      <c r="C2353" s="239">
        <f t="shared" si="251"/>
        <v>9</v>
      </c>
      <c r="E2353" s="149" t="s">
        <v>3296</v>
      </c>
      <c r="F2353" s="150">
        <v>10.43</v>
      </c>
      <c r="G2353" s="150">
        <v>0.17584</v>
      </c>
      <c r="H2353" s="150">
        <v>2.8000000000000004E-2</v>
      </c>
      <c r="I2353" s="151">
        <f t="shared" si="246"/>
        <v>1.6800000000000002</v>
      </c>
      <c r="J2353">
        <f t="shared" si="247"/>
        <v>1.1200000000000001</v>
      </c>
      <c r="K2353">
        <f t="shared" si="248"/>
        <v>0.84000000000000008</v>
      </c>
      <c r="L2353">
        <f t="shared" si="249"/>
        <v>1.2600000000000002</v>
      </c>
      <c r="M2353" s="150"/>
      <c r="U2353" s="239"/>
    </row>
    <row r="2354" spans="1:21">
      <c r="A2354" s="239" t="s">
        <v>3987</v>
      </c>
      <c r="B2354" s="239">
        <f t="shared" si="250"/>
        <v>56</v>
      </c>
      <c r="C2354" s="239">
        <f t="shared" si="251"/>
        <v>10</v>
      </c>
      <c r="E2354" s="149" t="s">
        <v>3283</v>
      </c>
      <c r="F2354" s="150">
        <v>11.9</v>
      </c>
      <c r="G2354" s="150">
        <v>0.17584</v>
      </c>
      <c r="H2354" s="150">
        <v>3.2000000000000001E-2</v>
      </c>
      <c r="I2354" s="151">
        <f t="shared" si="246"/>
        <v>1.92</v>
      </c>
      <c r="J2354">
        <f t="shared" si="247"/>
        <v>1.2799999999999998</v>
      </c>
      <c r="K2354">
        <f t="shared" si="248"/>
        <v>0.96</v>
      </c>
      <c r="L2354">
        <f t="shared" si="249"/>
        <v>1.44</v>
      </c>
      <c r="M2354" s="150"/>
      <c r="U2354" s="239"/>
    </row>
    <row r="2355" spans="1:21">
      <c r="A2355" s="239" t="s">
        <v>3987</v>
      </c>
      <c r="B2355" s="239">
        <f t="shared" si="250"/>
        <v>56</v>
      </c>
      <c r="C2355" s="239">
        <f t="shared" si="251"/>
        <v>14</v>
      </c>
      <c r="E2355" s="149" t="s">
        <v>3284</v>
      </c>
      <c r="F2355" s="150">
        <v>15</v>
      </c>
      <c r="G2355" s="150">
        <v>0.17584</v>
      </c>
      <c r="H2355" s="150">
        <v>4.3999999999999997E-2</v>
      </c>
      <c r="I2355" s="151">
        <f t="shared" si="246"/>
        <v>2.6399999999999997</v>
      </c>
      <c r="J2355">
        <f t="shared" si="247"/>
        <v>1.7599999999999998</v>
      </c>
      <c r="K2355">
        <f t="shared" si="248"/>
        <v>1.3199999999999998</v>
      </c>
      <c r="L2355">
        <f t="shared" si="249"/>
        <v>1.9799999999999998</v>
      </c>
      <c r="M2355" s="150"/>
      <c r="U2355" s="239"/>
    </row>
    <row r="2356" spans="1:21">
      <c r="A2356" s="239" t="s">
        <v>3987</v>
      </c>
      <c r="B2356" s="239">
        <f t="shared" si="250"/>
        <v>57</v>
      </c>
      <c r="C2356" s="239">
        <f t="shared" si="251"/>
        <v>1</v>
      </c>
      <c r="E2356" s="149" t="s">
        <v>3297</v>
      </c>
      <c r="F2356" s="150">
        <v>1.38</v>
      </c>
      <c r="G2356" s="150">
        <v>0.17898</v>
      </c>
      <c r="H2356" s="150">
        <v>0.01</v>
      </c>
      <c r="I2356" s="151">
        <f t="shared" si="246"/>
        <v>0.6</v>
      </c>
      <c r="J2356">
        <f t="shared" si="247"/>
        <v>0.39999999999999997</v>
      </c>
      <c r="K2356">
        <f t="shared" si="248"/>
        <v>0.3</v>
      </c>
      <c r="L2356">
        <f t="shared" si="249"/>
        <v>0.44999999999999996</v>
      </c>
      <c r="M2356" s="150"/>
      <c r="U2356" s="239"/>
    </row>
    <row r="2357" spans="1:21">
      <c r="A2357" s="239" t="s">
        <v>3987</v>
      </c>
      <c r="B2357" s="239">
        <f t="shared" si="250"/>
        <v>57</v>
      </c>
      <c r="C2357" s="239">
        <f t="shared" si="251"/>
        <v>1.5</v>
      </c>
      <c r="E2357" s="149" t="s">
        <v>3298</v>
      </c>
      <c r="F2357" s="150">
        <v>2.0499999999999998</v>
      </c>
      <c r="G2357" s="150">
        <v>0.17898</v>
      </c>
      <c r="H2357" s="150">
        <v>0.01</v>
      </c>
      <c r="I2357" s="151">
        <f t="shared" si="246"/>
        <v>0.6</v>
      </c>
      <c r="J2357">
        <f t="shared" si="247"/>
        <v>0.39999999999999997</v>
      </c>
      <c r="K2357">
        <f t="shared" si="248"/>
        <v>0.3</v>
      </c>
      <c r="L2357">
        <f t="shared" si="249"/>
        <v>0.44999999999999996</v>
      </c>
      <c r="M2357" s="150"/>
      <c r="U2357" s="239"/>
    </row>
    <row r="2358" spans="1:21">
      <c r="A2358" s="239" t="s">
        <v>3987</v>
      </c>
      <c r="B2358" s="239">
        <f t="shared" si="250"/>
        <v>57</v>
      </c>
      <c r="C2358" s="239">
        <f t="shared" si="251"/>
        <v>1.75</v>
      </c>
      <c r="E2358" s="149" t="s">
        <v>3299</v>
      </c>
      <c r="F2358" s="150">
        <v>2.38</v>
      </c>
      <c r="G2358" s="150">
        <v>0.17898</v>
      </c>
      <c r="H2358" s="150">
        <v>0.01</v>
      </c>
      <c r="I2358" s="151">
        <f t="shared" si="246"/>
        <v>0.6</v>
      </c>
      <c r="J2358">
        <f t="shared" si="247"/>
        <v>0.39999999999999997</v>
      </c>
      <c r="K2358">
        <f t="shared" si="248"/>
        <v>0.3</v>
      </c>
      <c r="L2358">
        <f t="shared" si="249"/>
        <v>0.44999999999999996</v>
      </c>
      <c r="M2358" s="150"/>
      <c r="U2358" s="239"/>
    </row>
    <row r="2359" spans="1:21">
      <c r="A2359" s="239" t="s">
        <v>3987</v>
      </c>
      <c r="B2359" s="239">
        <f t="shared" si="250"/>
        <v>57</v>
      </c>
      <c r="C2359" s="239">
        <f t="shared" si="251"/>
        <v>2</v>
      </c>
      <c r="E2359" s="149" t="s">
        <v>3301</v>
      </c>
      <c r="F2359" s="150">
        <v>2.71</v>
      </c>
      <c r="G2359" s="150">
        <v>0.17898</v>
      </c>
      <c r="H2359" s="150">
        <v>0.01</v>
      </c>
      <c r="I2359" s="151">
        <f t="shared" si="246"/>
        <v>0.6</v>
      </c>
      <c r="J2359">
        <f t="shared" si="247"/>
        <v>0.39999999999999997</v>
      </c>
      <c r="K2359">
        <f t="shared" si="248"/>
        <v>0.3</v>
      </c>
      <c r="L2359">
        <f t="shared" si="249"/>
        <v>0.44999999999999996</v>
      </c>
      <c r="M2359" s="150"/>
      <c r="U2359" s="239"/>
    </row>
    <row r="2360" spans="1:21">
      <c r="A2360" s="239" t="s">
        <v>3987</v>
      </c>
      <c r="B2360" s="239">
        <f t="shared" si="250"/>
        <v>57</v>
      </c>
      <c r="C2360" s="239">
        <f t="shared" si="251"/>
        <v>2.5</v>
      </c>
      <c r="E2360" s="149" t="s">
        <v>3302</v>
      </c>
      <c r="F2360" s="150">
        <v>3.36</v>
      </c>
      <c r="G2360" s="150">
        <v>0.17898</v>
      </c>
      <c r="H2360" s="150">
        <v>0.01</v>
      </c>
      <c r="I2360" s="151">
        <f t="shared" si="246"/>
        <v>0.6</v>
      </c>
      <c r="J2360">
        <f t="shared" si="247"/>
        <v>0.39999999999999997</v>
      </c>
      <c r="K2360">
        <f t="shared" si="248"/>
        <v>0.3</v>
      </c>
      <c r="L2360">
        <f t="shared" si="249"/>
        <v>0.44999999999999996</v>
      </c>
      <c r="M2360" s="150"/>
      <c r="U2360" s="239"/>
    </row>
    <row r="2361" spans="1:21">
      <c r="A2361" s="239" t="s">
        <v>3987</v>
      </c>
      <c r="B2361" s="239">
        <f t="shared" si="250"/>
        <v>57</v>
      </c>
      <c r="C2361" s="239">
        <f t="shared" si="251"/>
        <v>2.8</v>
      </c>
      <c r="E2361" s="149" t="s">
        <v>3303</v>
      </c>
      <c r="F2361" s="150">
        <v>3.74</v>
      </c>
      <c r="G2361" s="150">
        <v>0.17898</v>
      </c>
      <c r="H2361" s="150">
        <v>1.2E-2</v>
      </c>
      <c r="I2361" s="151">
        <f t="shared" si="246"/>
        <v>0.72</v>
      </c>
      <c r="J2361">
        <f t="shared" si="247"/>
        <v>0.48</v>
      </c>
      <c r="K2361">
        <f t="shared" si="248"/>
        <v>0.36</v>
      </c>
      <c r="L2361">
        <f t="shared" si="249"/>
        <v>0.54</v>
      </c>
      <c r="M2361" s="150"/>
      <c r="U2361" s="239"/>
    </row>
    <row r="2362" spans="1:21">
      <c r="A2362" s="239" t="s">
        <v>3987</v>
      </c>
      <c r="B2362" s="239">
        <f t="shared" si="250"/>
        <v>57</v>
      </c>
      <c r="C2362" s="239">
        <f t="shared" si="251"/>
        <v>2.9</v>
      </c>
      <c r="E2362" s="149" t="s">
        <v>3304</v>
      </c>
      <c r="F2362" s="150">
        <v>3.87</v>
      </c>
      <c r="G2362" s="150">
        <v>0.17898</v>
      </c>
      <c r="H2362" s="150">
        <v>1.2E-2</v>
      </c>
      <c r="I2362" s="151">
        <f t="shared" si="246"/>
        <v>0.72</v>
      </c>
      <c r="J2362">
        <f t="shared" si="247"/>
        <v>0.48</v>
      </c>
      <c r="K2362">
        <f t="shared" si="248"/>
        <v>0.36</v>
      </c>
      <c r="L2362">
        <f t="shared" si="249"/>
        <v>0.54</v>
      </c>
      <c r="M2362" s="150"/>
      <c r="U2362" s="239"/>
    </row>
    <row r="2363" spans="1:21">
      <c r="A2363" s="239" t="s">
        <v>3987</v>
      </c>
      <c r="B2363" s="239">
        <f t="shared" si="250"/>
        <v>57</v>
      </c>
      <c r="C2363" s="239">
        <f t="shared" si="251"/>
        <v>3</v>
      </c>
      <c r="E2363" s="149" t="s">
        <v>3305</v>
      </c>
      <c r="F2363" s="150">
        <v>4</v>
      </c>
      <c r="G2363" s="150">
        <v>0.17898</v>
      </c>
      <c r="H2363" s="150">
        <v>1.2E-2</v>
      </c>
      <c r="I2363" s="151">
        <f t="shared" si="246"/>
        <v>0.72</v>
      </c>
      <c r="J2363">
        <f t="shared" si="247"/>
        <v>0.48</v>
      </c>
      <c r="K2363">
        <f t="shared" si="248"/>
        <v>0.36</v>
      </c>
      <c r="L2363">
        <f t="shared" si="249"/>
        <v>0.54</v>
      </c>
      <c r="M2363" s="150"/>
      <c r="U2363" s="239"/>
    </row>
    <row r="2364" spans="1:21">
      <c r="A2364" s="239" t="s">
        <v>3987</v>
      </c>
      <c r="B2364" s="239">
        <f t="shared" si="250"/>
        <v>57</v>
      </c>
      <c r="C2364" s="239">
        <f t="shared" si="251"/>
        <v>3.2</v>
      </c>
      <c r="E2364" s="149" t="s">
        <v>3306</v>
      </c>
      <c r="F2364" s="150">
        <v>4.25</v>
      </c>
      <c r="G2364" s="150">
        <v>0.17898</v>
      </c>
      <c r="H2364" s="150">
        <v>1.2E-2</v>
      </c>
      <c r="I2364" s="151">
        <f t="shared" si="246"/>
        <v>0.72</v>
      </c>
      <c r="J2364">
        <f t="shared" si="247"/>
        <v>0.48</v>
      </c>
      <c r="K2364">
        <f t="shared" si="248"/>
        <v>0.36</v>
      </c>
      <c r="L2364">
        <f t="shared" si="249"/>
        <v>0.54</v>
      </c>
      <c r="M2364" s="150"/>
      <c r="U2364" s="239"/>
    </row>
    <row r="2365" spans="1:21">
      <c r="A2365" s="239" t="s">
        <v>3987</v>
      </c>
      <c r="B2365" s="239">
        <f t="shared" si="250"/>
        <v>57</v>
      </c>
      <c r="C2365" s="239">
        <f t="shared" si="251"/>
        <v>3.5</v>
      </c>
      <c r="E2365" s="149" t="s">
        <v>3307</v>
      </c>
      <c r="F2365" s="150">
        <v>4.62</v>
      </c>
      <c r="G2365" s="150">
        <v>0.17898</v>
      </c>
      <c r="H2365" s="150">
        <v>1.2E-2</v>
      </c>
      <c r="I2365" s="151">
        <f t="shared" si="246"/>
        <v>0.72</v>
      </c>
      <c r="J2365">
        <f t="shared" si="247"/>
        <v>0.48</v>
      </c>
      <c r="K2365">
        <f t="shared" si="248"/>
        <v>0.36</v>
      </c>
      <c r="L2365">
        <f t="shared" si="249"/>
        <v>0.54</v>
      </c>
      <c r="M2365" s="150"/>
      <c r="U2365" s="239"/>
    </row>
    <row r="2366" spans="1:21">
      <c r="A2366" s="239" t="s">
        <v>3987</v>
      </c>
      <c r="B2366" s="239">
        <f t="shared" si="250"/>
        <v>57</v>
      </c>
      <c r="C2366" s="239">
        <f t="shared" si="251"/>
        <v>3.6</v>
      </c>
      <c r="E2366" s="149" t="s">
        <v>3308</v>
      </c>
      <c r="F2366" s="150">
        <v>4.74</v>
      </c>
      <c r="G2366" s="150">
        <v>0.17898</v>
      </c>
      <c r="H2366" s="150">
        <v>1.2E-2</v>
      </c>
      <c r="I2366" s="151">
        <f t="shared" si="246"/>
        <v>0.72</v>
      </c>
      <c r="J2366">
        <f t="shared" si="247"/>
        <v>0.48</v>
      </c>
      <c r="K2366">
        <f t="shared" si="248"/>
        <v>0.36</v>
      </c>
      <c r="L2366">
        <f t="shared" si="249"/>
        <v>0.54</v>
      </c>
      <c r="M2366" s="150"/>
      <c r="U2366" s="239"/>
    </row>
    <row r="2367" spans="1:21">
      <c r="A2367" s="239" t="s">
        <v>3987</v>
      </c>
      <c r="B2367" s="239">
        <f t="shared" si="250"/>
        <v>57</v>
      </c>
      <c r="C2367" s="239">
        <f t="shared" si="251"/>
        <v>4</v>
      </c>
      <c r="E2367" s="149" t="s">
        <v>3309</v>
      </c>
      <c r="F2367" s="150">
        <v>5.23</v>
      </c>
      <c r="G2367" s="150">
        <v>0.17898</v>
      </c>
      <c r="H2367" s="150">
        <v>1.6E-2</v>
      </c>
      <c r="I2367" s="151">
        <f t="shared" si="246"/>
        <v>0.96</v>
      </c>
      <c r="J2367">
        <f t="shared" si="247"/>
        <v>0.6399999999999999</v>
      </c>
      <c r="K2367">
        <f t="shared" si="248"/>
        <v>0.48</v>
      </c>
      <c r="L2367">
        <f t="shared" si="249"/>
        <v>0.72</v>
      </c>
      <c r="M2367" s="150"/>
      <c r="U2367" s="239"/>
    </row>
    <row r="2368" spans="1:21">
      <c r="A2368" s="239" t="s">
        <v>3987</v>
      </c>
      <c r="B2368" s="239">
        <f t="shared" si="250"/>
        <v>57</v>
      </c>
      <c r="C2368" s="239">
        <f t="shared" si="251"/>
        <v>4.5</v>
      </c>
      <c r="E2368" s="149" t="s">
        <v>3310</v>
      </c>
      <c r="F2368" s="150">
        <v>5.83</v>
      </c>
      <c r="G2368" s="150">
        <v>0.17898</v>
      </c>
      <c r="H2368" s="150">
        <v>1.6E-2</v>
      </c>
      <c r="I2368" s="151">
        <f t="shared" si="246"/>
        <v>0.96</v>
      </c>
      <c r="J2368">
        <f t="shared" si="247"/>
        <v>0.6399999999999999</v>
      </c>
      <c r="K2368">
        <f t="shared" si="248"/>
        <v>0.48</v>
      </c>
      <c r="L2368">
        <f t="shared" si="249"/>
        <v>0.72</v>
      </c>
      <c r="M2368" s="150"/>
      <c r="U2368" s="239"/>
    </row>
    <row r="2369" spans="1:21">
      <c r="A2369" s="239" t="s">
        <v>3987</v>
      </c>
      <c r="B2369" s="239">
        <f t="shared" si="250"/>
        <v>57</v>
      </c>
      <c r="C2369" s="239">
        <f t="shared" si="251"/>
        <v>5</v>
      </c>
      <c r="E2369" s="149" t="s">
        <v>3311</v>
      </c>
      <c r="F2369" s="150">
        <v>6.41</v>
      </c>
      <c r="G2369" s="150">
        <v>0.17898</v>
      </c>
      <c r="H2369" s="150">
        <v>1.6E-2</v>
      </c>
      <c r="I2369" s="151">
        <f t="shared" ref="I2369:I2432" si="252">H2369*60</f>
        <v>0.96</v>
      </c>
      <c r="J2369">
        <f t="shared" ref="J2369:J2432" si="253">40/60*I2369</f>
        <v>0.6399999999999999</v>
      </c>
      <c r="K2369">
        <f t="shared" ref="K2369:K2432" si="254">(30/60*I2369)</f>
        <v>0.48</v>
      </c>
      <c r="L2369">
        <f t="shared" ref="L2369:L2432" si="255">45/60*I2369</f>
        <v>0.72</v>
      </c>
      <c r="M2369" s="150"/>
      <c r="U2369" s="239"/>
    </row>
    <row r="2370" spans="1:21">
      <c r="A2370" s="239" t="s">
        <v>3987</v>
      </c>
      <c r="B2370" s="239">
        <f t="shared" si="250"/>
        <v>57</v>
      </c>
      <c r="C2370" s="239">
        <f t="shared" si="251"/>
        <v>5.6</v>
      </c>
      <c r="E2370" s="149" t="s">
        <v>3312</v>
      </c>
      <c r="F2370" s="150">
        <v>7.1</v>
      </c>
      <c r="G2370" s="150">
        <v>0.17898</v>
      </c>
      <c r="H2370" s="150">
        <v>0.02</v>
      </c>
      <c r="I2370" s="151">
        <f t="shared" si="252"/>
        <v>1.2</v>
      </c>
      <c r="J2370">
        <f t="shared" si="253"/>
        <v>0.79999999999999993</v>
      </c>
      <c r="K2370">
        <f t="shared" si="254"/>
        <v>0.6</v>
      </c>
      <c r="L2370">
        <f t="shared" si="255"/>
        <v>0.89999999999999991</v>
      </c>
      <c r="M2370" s="150"/>
      <c r="U2370" s="239"/>
    </row>
    <row r="2371" spans="1:21">
      <c r="A2371" s="239" t="s">
        <v>3987</v>
      </c>
      <c r="B2371" s="239">
        <f t="shared" si="250"/>
        <v>57</v>
      </c>
      <c r="C2371" s="239">
        <f t="shared" si="251"/>
        <v>6</v>
      </c>
      <c r="E2371" s="149" t="s">
        <v>3313</v>
      </c>
      <c r="F2371" s="150">
        <v>7.55</v>
      </c>
      <c r="G2371" s="150">
        <v>0.17898</v>
      </c>
      <c r="H2371" s="150">
        <v>0.02</v>
      </c>
      <c r="I2371" s="151">
        <f t="shared" si="252"/>
        <v>1.2</v>
      </c>
      <c r="J2371">
        <f t="shared" si="253"/>
        <v>0.79999999999999993</v>
      </c>
      <c r="K2371">
        <f t="shared" si="254"/>
        <v>0.6</v>
      </c>
      <c r="L2371">
        <f t="shared" si="255"/>
        <v>0.89999999999999991</v>
      </c>
      <c r="M2371" s="150"/>
      <c r="U2371" s="239"/>
    </row>
    <row r="2372" spans="1:21">
      <c r="A2372" s="239" t="s">
        <v>3987</v>
      </c>
      <c r="B2372" s="239">
        <f t="shared" si="250"/>
        <v>57</v>
      </c>
      <c r="C2372" s="239">
        <f t="shared" si="251"/>
        <v>6.3</v>
      </c>
      <c r="E2372" s="149" t="s">
        <v>3314</v>
      </c>
      <c r="F2372" s="150">
        <v>7.88</v>
      </c>
      <c r="G2372" s="150">
        <v>0.17898</v>
      </c>
      <c r="H2372" s="150">
        <v>2.4E-2</v>
      </c>
      <c r="I2372" s="151">
        <f t="shared" si="252"/>
        <v>1.44</v>
      </c>
      <c r="J2372">
        <f t="shared" si="253"/>
        <v>0.96</v>
      </c>
      <c r="K2372">
        <f t="shared" si="254"/>
        <v>0.72</v>
      </c>
      <c r="L2372">
        <f t="shared" si="255"/>
        <v>1.08</v>
      </c>
      <c r="M2372" s="150"/>
      <c r="U2372" s="239"/>
    </row>
    <row r="2373" spans="1:21">
      <c r="A2373" s="239" t="s">
        <v>3987</v>
      </c>
      <c r="B2373" s="239">
        <f t="shared" si="250"/>
        <v>57</v>
      </c>
      <c r="C2373" s="239">
        <f t="shared" si="251"/>
        <v>7.1</v>
      </c>
      <c r="E2373" s="149" t="s">
        <v>3315</v>
      </c>
      <c r="F2373" s="150">
        <v>8.74</v>
      </c>
      <c r="G2373" s="150">
        <v>0.17898</v>
      </c>
      <c r="H2373" s="150">
        <v>2.4E-2</v>
      </c>
      <c r="I2373" s="151">
        <f t="shared" si="252"/>
        <v>1.44</v>
      </c>
      <c r="J2373">
        <f t="shared" si="253"/>
        <v>0.96</v>
      </c>
      <c r="K2373">
        <f t="shared" si="254"/>
        <v>0.72</v>
      </c>
      <c r="L2373">
        <f t="shared" si="255"/>
        <v>1.08</v>
      </c>
      <c r="M2373" s="150"/>
      <c r="U2373" s="239"/>
    </row>
    <row r="2374" spans="1:21">
      <c r="A2374" s="239" t="s">
        <v>3987</v>
      </c>
      <c r="B2374" s="239">
        <f t="shared" si="250"/>
        <v>57</v>
      </c>
      <c r="C2374" s="239">
        <f t="shared" si="251"/>
        <v>7.5</v>
      </c>
      <c r="E2374" s="149" t="s">
        <v>3316</v>
      </c>
      <c r="F2374" s="150">
        <v>9.16</v>
      </c>
      <c r="G2374" s="150">
        <v>0.17898</v>
      </c>
      <c r="H2374" s="150">
        <v>2.4E-2</v>
      </c>
      <c r="I2374" s="151">
        <f t="shared" si="252"/>
        <v>1.44</v>
      </c>
      <c r="J2374">
        <f t="shared" si="253"/>
        <v>0.96</v>
      </c>
      <c r="K2374">
        <f t="shared" si="254"/>
        <v>0.72</v>
      </c>
      <c r="L2374">
        <f t="shared" si="255"/>
        <v>1.08</v>
      </c>
      <c r="M2374" s="150"/>
      <c r="U2374" s="239"/>
    </row>
    <row r="2375" spans="1:21">
      <c r="A2375" s="239" t="s">
        <v>3987</v>
      </c>
      <c r="B2375" s="239">
        <f t="shared" si="250"/>
        <v>57</v>
      </c>
      <c r="C2375" s="239">
        <f t="shared" si="251"/>
        <v>8</v>
      </c>
      <c r="E2375" s="149" t="s">
        <v>3317</v>
      </c>
      <c r="F2375" s="150">
        <v>9.67</v>
      </c>
      <c r="G2375" s="150">
        <v>0.17898</v>
      </c>
      <c r="H2375" s="150">
        <v>2.8000000000000004E-2</v>
      </c>
      <c r="I2375" s="151">
        <f t="shared" si="252"/>
        <v>1.6800000000000002</v>
      </c>
      <c r="J2375">
        <f t="shared" si="253"/>
        <v>1.1200000000000001</v>
      </c>
      <c r="K2375">
        <f t="shared" si="254"/>
        <v>0.84000000000000008</v>
      </c>
      <c r="L2375">
        <f t="shared" si="255"/>
        <v>1.2600000000000002</v>
      </c>
      <c r="M2375" s="150"/>
      <c r="U2375" s="239"/>
    </row>
    <row r="2376" spans="1:21">
      <c r="A2376" s="239" t="s">
        <v>3987</v>
      </c>
      <c r="B2376" s="239">
        <f t="shared" si="250"/>
        <v>57</v>
      </c>
      <c r="C2376" s="239">
        <f t="shared" si="251"/>
        <v>9</v>
      </c>
      <c r="E2376" s="149" t="s">
        <v>3318</v>
      </c>
      <c r="F2376" s="150">
        <v>10.65</v>
      </c>
      <c r="G2376" s="150">
        <v>0.17898</v>
      </c>
      <c r="H2376" s="150">
        <v>2.8000000000000004E-2</v>
      </c>
      <c r="I2376" s="151">
        <f t="shared" si="252"/>
        <v>1.6800000000000002</v>
      </c>
      <c r="J2376">
        <f t="shared" si="253"/>
        <v>1.1200000000000001</v>
      </c>
      <c r="K2376">
        <f t="shared" si="254"/>
        <v>0.84000000000000008</v>
      </c>
      <c r="L2376">
        <f t="shared" si="255"/>
        <v>1.2600000000000002</v>
      </c>
      <c r="M2376" s="150"/>
      <c r="U2376" s="239"/>
    </row>
    <row r="2377" spans="1:21">
      <c r="A2377" s="239" t="s">
        <v>3987</v>
      </c>
      <c r="B2377" s="239">
        <f t="shared" si="250"/>
        <v>57</v>
      </c>
      <c r="C2377" s="239">
        <f t="shared" si="251"/>
        <v>10</v>
      </c>
      <c r="E2377" s="149" t="s">
        <v>3300</v>
      </c>
      <c r="F2377" s="150">
        <v>11.6</v>
      </c>
      <c r="G2377" s="150">
        <v>0.17898</v>
      </c>
      <c r="H2377" s="150">
        <v>3.2000000000000001E-2</v>
      </c>
      <c r="I2377" s="151">
        <f t="shared" si="252"/>
        <v>1.92</v>
      </c>
      <c r="J2377">
        <f t="shared" si="253"/>
        <v>1.2799999999999998</v>
      </c>
      <c r="K2377">
        <f t="shared" si="254"/>
        <v>0.96</v>
      </c>
      <c r="L2377">
        <f t="shared" si="255"/>
        <v>1.44</v>
      </c>
      <c r="M2377" s="150"/>
      <c r="U2377" s="239"/>
    </row>
    <row r="2378" spans="1:21">
      <c r="A2378" s="239" t="s">
        <v>3987</v>
      </c>
      <c r="B2378" s="239">
        <f t="shared" si="250"/>
        <v>58</v>
      </c>
      <c r="C2378" s="239">
        <f t="shared" si="251"/>
        <v>1</v>
      </c>
      <c r="E2378" s="149" t="s">
        <v>3319</v>
      </c>
      <c r="F2378" s="150">
        <v>1.41</v>
      </c>
      <c r="G2378" s="150">
        <v>0.18212</v>
      </c>
      <c r="H2378" s="150">
        <v>0.01</v>
      </c>
      <c r="I2378" s="151">
        <f t="shared" si="252"/>
        <v>0.6</v>
      </c>
      <c r="J2378">
        <f t="shared" si="253"/>
        <v>0.39999999999999997</v>
      </c>
      <c r="K2378">
        <f t="shared" si="254"/>
        <v>0.3</v>
      </c>
      <c r="L2378">
        <f t="shared" si="255"/>
        <v>0.44999999999999996</v>
      </c>
      <c r="M2378" s="150"/>
      <c r="U2378" s="239"/>
    </row>
    <row r="2379" spans="1:21">
      <c r="A2379" s="239" t="s">
        <v>3987</v>
      </c>
      <c r="B2379" s="239">
        <f t="shared" si="250"/>
        <v>58</v>
      </c>
      <c r="C2379" s="239">
        <f t="shared" si="251"/>
        <v>1.5</v>
      </c>
      <c r="E2379" s="149" t="s">
        <v>3320</v>
      </c>
      <c r="F2379" s="150">
        <v>2.09</v>
      </c>
      <c r="G2379" s="150">
        <v>0.18212</v>
      </c>
      <c r="H2379" s="150">
        <v>0.01</v>
      </c>
      <c r="I2379" s="151">
        <f t="shared" si="252"/>
        <v>0.6</v>
      </c>
      <c r="J2379">
        <f t="shared" si="253"/>
        <v>0.39999999999999997</v>
      </c>
      <c r="K2379">
        <f t="shared" si="254"/>
        <v>0.3</v>
      </c>
      <c r="L2379">
        <f t="shared" si="255"/>
        <v>0.44999999999999996</v>
      </c>
      <c r="M2379" s="150"/>
      <c r="U2379" s="239"/>
    </row>
    <row r="2380" spans="1:21">
      <c r="A2380" s="239" t="s">
        <v>3987</v>
      </c>
      <c r="B2380" s="239">
        <f t="shared" si="250"/>
        <v>58</v>
      </c>
      <c r="C2380" s="239">
        <f t="shared" si="251"/>
        <v>2</v>
      </c>
      <c r="E2380" s="149" t="s">
        <v>3322</v>
      </c>
      <c r="F2380" s="150">
        <v>2.76</v>
      </c>
      <c r="G2380" s="150">
        <v>0.18212</v>
      </c>
      <c r="H2380" s="150">
        <v>0.01</v>
      </c>
      <c r="I2380" s="151">
        <f t="shared" si="252"/>
        <v>0.6</v>
      </c>
      <c r="J2380">
        <f t="shared" si="253"/>
        <v>0.39999999999999997</v>
      </c>
      <c r="K2380">
        <f t="shared" si="254"/>
        <v>0.3</v>
      </c>
      <c r="L2380">
        <f t="shared" si="255"/>
        <v>0.44999999999999996</v>
      </c>
      <c r="M2380" s="150"/>
      <c r="U2380" s="239"/>
    </row>
    <row r="2381" spans="1:21">
      <c r="A2381" s="239" t="s">
        <v>3987</v>
      </c>
      <c r="B2381" s="239">
        <f t="shared" si="250"/>
        <v>58</v>
      </c>
      <c r="C2381" s="239">
        <f t="shared" si="251"/>
        <v>2.5</v>
      </c>
      <c r="E2381" s="149" t="s">
        <v>3323</v>
      </c>
      <c r="F2381" s="150">
        <v>3.42</v>
      </c>
      <c r="G2381" s="150">
        <v>0.18212</v>
      </c>
      <c r="H2381" s="150">
        <v>0.01</v>
      </c>
      <c r="I2381" s="151">
        <f t="shared" si="252"/>
        <v>0.6</v>
      </c>
      <c r="J2381">
        <f t="shared" si="253"/>
        <v>0.39999999999999997</v>
      </c>
      <c r="K2381">
        <f t="shared" si="254"/>
        <v>0.3</v>
      </c>
      <c r="L2381">
        <f t="shared" si="255"/>
        <v>0.44999999999999996</v>
      </c>
      <c r="M2381" s="150"/>
      <c r="U2381" s="239"/>
    </row>
    <row r="2382" spans="1:21">
      <c r="A2382" s="239" t="s">
        <v>3987</v>
      </c>
      <c r="B2382" s="239">
        <f t="shared" si="250"/>
        <v>58</v>
      </c>
      <c r="C2382" s="239">
        <f t="shared" si="251"/>
        <v>3</v>
      </c>
      <c r="E2382" s="149" t="s">
        <v>3324</v>
      </c>
      <c r="F2382" s="150">
        <v>4.07</v>
      </c>
      <c r="G2382" s="150">
        <v>0.18212</v>
      </c>
      <c r="H2382" s="150">
        <v>1.2E-2</v>
      </c>
      <c r="I2382" s="151">
        <f t="shared" si="252"/>
        <v>0.72</v>
      </c>
      <c r="J2382">
        <f t="shared" si="253"/>
        <v>0.48</v>
      </c>
      <c r="K2382">
        <f t="shared" si="254"/>
        <v>0.36</v>
      </c>
      <c r="L2382">
        <f t="shared" si="255"/>
        <v>0.54</v>
      </c>
      <c r="M2382" s="150"/>
      <c r="U2382" s="239"/>
    </row>
    <row r="2383" spans="1:21">
      <c r="A2383" s="239" t="s">
        <v>3987</v>
      </c>
      <c r="B2383" s="239">
        <f t="shared" si="250"/>
        <v>58</v>
      </c>
      <c r="C2383" s="239">
        <f t="shared" si="251"/>
        <v>3.5</v>
      </c>
      <c r="E2383" s="149" t="s">
        <v>3325</v>
      </c>
      <c r="F2383" s="150">
        <v>4.7</v>
      </c>
      <c r="G2383" s="150">
        <v>0.18212</v>
      </c>
      <c r="H2383" s="150">
        <v>1.2E-2</v>
      </c>
      <c r="I2383" s="151">
        <f t="shared" si="252"/>
        <v>0.72</v>
      </c>
      <c r="J2383">
        <f t="shared" si="253"/>
        <v>0.48</v>
      </c>
      <c r="K2383">
        <f t="shared" si="254"/>
        <v>0.36</v>
      </c>
      <c r="L2383">
        <f t="shared" si="255"/>
        <v>0.54</v>
      </c>
      <c r="M2383" s="150"/>
      <c r="U2383" s="239"/>
    </row>
    <row r="2384" spans="1:21">
      <c r="A2384" s="239" t="s">
        <v>3987</v>
      </c>
      <c r="B2384" s="239">
        <f t="shared" si="250"/>
        <v>58</v>
      </c>
      <c r="C2384" s="239">
        <f t="shared" si="251"/>
        <v>4</v>
      </c>
      <c r="E2384" s="149" t="s">
        <v>3326</v>
      </c>
      <c r="F2384" s="150">
        <v>5.33</v>
      </c>
      <c r="G2384" s="150">
        <v>0.18212</v>
      </c>
      <c r="H2384" s="150">
        <v>1.6E-2</v>
      </c>
      <c r="I2384" s="151">
        <f t="shared" si="252"/>
        <v>0.96</v>
      </c>
      <c r="J2384">
        <f t="shared" si="253"/>
        <v>0.6399999999999999</v>
      </c>
      <c r="K2384">
        <f t="shared" si="254"/>
        <v>0.48</v>
      </c>
      <c r="L2384">
        <f t="shared" si="255"/>
        <v>0.72</v>
      </c>
      <c r="M2384" s="150"/>
      <c r="U2384" s="239"/>
    </row>
    <row r="2385" spans="1:21">
      <c r="A2385" s="239" t="s">
        <v>3987</v>
      </c>
      <c r="B2385" s="239">
        <f t="shared" si="250"/>
        <v>58</v>
      </c>
      <c r="C2385" s="239">
        <f t="shared" si="251"/>
        <v>5</v>
      </c>
      <c r="E2385" s="149" t="s">
        <v>3327</v>
      </c>
      <c r="F2385" s="150">
        <v>6.54</v>
      </c>
      <c r="G2385" s="150">
        <v>0.18212</v>
      </c>
      <c r="H2385" s="150">
        <v>0.02</v>
      </c>
      <c r="I2385" s="151">
        <f t="shared" si="252"/>
        <v>1.2</v>
      </c>
      <c r="J2385">
        <f t="shared" si="253"/>
        <v>0.79999999999999993</v>
      </c>
      <c r="K2385">
        <f t="shared" si="254"/>
        <v>0.6</v>
      </c>
      <c r="L2385">
        <f t="shared" si="255"/>
        <v>0.89999999999999991</v>
      </c>
      <c r="M2385" s="150"/>
      <c r="U2385" s="239"/>
    </row>
    <row r="2386" spans="1:21">
      <c r="A2386" s="239" t="s">
        <v>3987</v>
      </c>
      <c r="B2386" s="239">
        <f t="shared" si="250"/>
        <v>58</v>
      </c>
      <c r="C2386" s="239">
        <f t="shared" si="251"/>
        <v>5.5</v>
      </c>
      <c r="E2386" s="149" t="s">
        <v>3328</v>
      </c>
      <c r="F2386" s="150">
        <v>7.12</v>
      </c>
      <c r="G2386" s="150">
        <v>0.18212</v>
      </c>
      <c r="H2386" s="150">
        <v>0.02</v>
      </c>
      <c r="I2386" s="151">
        <f t="shared" si="252"/>
        <v>1.2</v>
      </c>
      <c r="J2386">
        <f t="shared" si="253"/>
        <v>0.79999999999999993</v>
      </c>
      <c r="K2386">
        <f t="shared" si="254"/>
        <v>0.6</v>
      </c>
      <c r="L2386">
        <f t="shared" si="255"/>
        <v>0.89999999999999991</v>
      </c>
      <c r="M2386" s="150"/>
      <c r="U2386" s="239"/>
    </row>
    <row r="2387" spans="1:21">
      <c r="A2387" s="239" t="s">
        <v>3987</v>
      </c>
      <c r="B2387" s="239">
        <f t="shared" si="250"/>
        <v>58</v>
      </c>
      <c r="C2387" s="239">
        <f t="shared" si="251"/>
        <v>6</v>
      </c>
      <c r="E2387" s="149" t="s">
        <v>3329</v>
      </c>
      <c r="F2387" s="150">
        <v>7.69</v>
      </c>
      <c r="G2387" s="150">
        <v>0.18212</v>
      </c>
      <c r="H2387" s="150">
        <v>0.02</v>
      </c>
      <c r="I2387" s="151">
        <f t="shared" si="252"/>
        <v>1.2</v>
      </c>
      <c r="J2387">
        <f t="shared" si="253"/>
        <v>0.79999999999999993</v>
      </c>
      <c r="K2387">
        <f t="shared" si="254"/>
        <v>0.6</v>
      </c>
      <c r="L2387">
        <f t="shared" si="255"/>
        <v>0.89999999999999991</v>
      </c>
      <c r="M2387" s="150"/>
      <c r="U2387" s="239"/>
    </row>
    <row r="2388" spans="1:21">
      <c r="A2388" s="239" t="s">
        <v>3987</v>
      </c>
      <c r="B2388" s="239">
        <f t="shared" si="250"/>
        <v>58</v>
      </c>
      <c r="C2388" s="239">
        <f t="shared" si="251"/>
        <v>7</v>
      </c>
      <c r="E2388" s="149" t="s">
        <v>3330</v>
      </c>
      <c r="F2388" s="150">
        <v>8.8000000000000007</v>
      </c>
      <c r="G2388" s="150">
        <v>0.18212</v>
      </c>
      <c r="H2388" s="150">
        <v>2.4E-2</v>
      </c>
      <c r="I2388" s="151">
        <f t="shared" si="252"/>
        <v>1.44</v>
      </c>
      <c r="J2388">
        <f t="shared" si="253"/>
        <v>0.96</v>
      </c>
      <c r="K2388">
        <f t="shared" si="254"/>
        <v>0.72</v>
      </c>
      <c r="L2388">
        <f t="shared" si="255"/>
        <v>1.08</v>
      </c>
      <c r="M2388" s="150"/>
      <c r="U2388" s="239"/>
    </row>
    <row r="2389" spans="1:21">
      <c r="A2389" s="239" t="s">
        <v>3987</v>
      </c>
      <c r="B2389" s="239">
        <f t="shared" si="250"/>
        <v>58</v>
      </c>
      <c r="C2389" s="239">
        <f t="shared" si="251"/>
        <v>8</v>
      </c>
      <c r="E2389" s="149" t="s">
        <v>3331</v>
      </c>
      <c r="F2389" s="150">
        <v>9.8699999999999992</v>
      </c>
      <c r="G2389" s="150">
        <v>0.18212</v>
      </c>
      <c r="H2389" s="150">
        <v>2.8000000000000004E-2</v>
      </c>
      <c r="I2389" s="151">
        <f t="shared" si="252"/>
        <v>1.6800000000000002</v>
      </c>
      <c r="J2389">
        <f t="shared" si="253"/>
        <v>1.1200000000000001</v>
      </c>
      <c r="K2389">
        <f t="shared" si="254"/>
        <v>0.84000000000000008</v>
      </c>
      <c r="L2389">
        <f t="shared" si="255"/>
        <v>1.2600000000000002</v>
      </c>
      <c r="M2389" s="150"/>
      <c r="U2389" s="239"/>
    </row>
    <row r="2390" spans="1:21">
      <c r="A2390" s="239" t="s">
        <v>3987</v>
      </c>
      <c r="B2390" s="239">
        <f t="shared" si="250"/>
        <v>58</v>
      </c>
      <c r="C2390" s="239">
        <f t="shared" si="251"/>
        <v>9</v>
      </c>
      <c r="E2390" s="149" t="s">
        <v>3332</v>
      </c>
      <c r="F2390" s="150">
        <v>10.88</v>
      </c>
      <c r="G2390" s="150">
        <v>0.18212</v>
      </c>
      <c r="H2390" s="150">
        <v>3.2000000000000001E-2</v>
      </c>
      <c r="I2390" s="151">
        <f t="shared" si="252"/>
        <v>1.92</v>
      </c>
      <c r="J2390">
        <f t="shared" si="253"/>
        <v>1.2799999999999998</v>
      </c>
      <c r="K2390">
        <f t="shared" si="254"/>
        <v>0.96</v>
      </c>
      <c r="L2390">
        <f t="shared" si="255"/>
        <v>1.44</v>
      </c>
      <c r="M2390" s="150"/>
      <c r="U2390" s="239"/>
    </row>
    <row r="2391" spans="1:21">
      <c r="A2391" s="239" t="s">
        <v>3987</v>
      </c>
      <c r="B2391" s="239">
        <f t="shared" si="250"/>
        <v>58</v>
      </c>
      <c r="C2391" s="239">
        <f t="shared" si="251"/>
        <v>10</v>
      </c>
      <c r="E2391" s="149" t="s">
        <v>3321</v>
      </c>
      <c r="F2391" s="150">
        <v>11.84</v>
      </c>
      <c r="G2391" s="150">
        <v>0.18212</v>
      </c>
      <c r="H2391" s="150">
        <v>3.2000000000000001E-2</v>
      </c>
      <c r="I2391" s="151">
        <f t="shared" si="252"/>
        <v>1.92</v>
      </c>
      <c r="J2391">
        <f t="shared" si="253"/>
        <v>1.2799999999999998</v>
      </c>
      <c r="K2391">
        <f t="shared" si="254"/>
        <v>0.96</v>
      </c>
      <c r="L2391">
        <f t="shared" si="255"/>
        <v>1.44</v>
      </c>
      <c r="M2391" s="150"/>
      <c r="U2391" s="239"/>
    </row>
    <row r="2392" spans="1:21">
      <c r="A2392" s="239" t="s">
        <v>3987</v>
      </c>
      <c r="B2392" s="239">
        <f t="shared" si="250"/>
        <v>59</v>
      </c>
      <c r="C2392" s="239">
        <f t="shared" si="251"/>
        <v>1</v>
      </c>
      <c r="E2392" s="149" t="s">
        <v>3333</v>
      </c>
      <c r="F2392" s="150">
        <v>1.43</v>
      </c>
      <c r="G2392" s="150">
        <v>0.18526000000000001</v>
      </c>
      <c r="H2392" s="150">
        <v>0.01</v>
      </c>
      <c r="I2392" s="151">
        <f t="shared" si="252"/>
        <v>0.6</v>
      </c>
      <c r="J2392">
        <f t="shared" si="253"/>
        <v>0.39999999999999997</v>
      </c>
      <c r="K2392">
        <f t="shared" si="254"/>
        <v>0.3</v>
      </c>
      <c r="L2392">
        <f t="shared" si="255"/>
        <v>0.44999999999999996</v>
      </c>
      <c r="M2392" s="150"/>
      <c r="U2392" s="239"/>
    </row>
    <row r="2393" spans="1:21">
      <c r="A2393" s="239" t="s">
        <v>3987</v>
      </c>
      <c r="B2393" s="239">
        <f t="shared" si="250"/>
        <v>59</v>
      </c>
      <c r="C2393" s="239">
        <f t="shared" si="251"/>
        <v>2</v>
      </c>
      <c r="E2393" s="149" t="s">
        <v>3334</v>
      </c>
      <c r="F2393" s="150">
        <v>2.81</v>
      </c>
      <c r="G2393" s="150">
        <v>0.18526000000000001</v>
      </c>
      <c r="H2393" s="150">
        <v>0.01</v>
      </c>
      <c r="I2393" s="151">
        <f t="shared" si="252"/>
        <v>0.6</v>
      </c>
      <c r="J2393">
        <f t="shared" si="253"/>
        <v>0.39999999999999997</v>
      </c>
      <c r="K2393">
        <f t="shared" si="254"/>
        <v>0.3</v>
      </c>
      <c r="L2393">
        <f t="shared" si="255"/>
        <v>0.44999999999999996</v>
      </c>
      <c r="M2393" s="150"/>
      <c r="U2393" s="239"/>
    </row>
    <row r="2394" spans="1:21">
      <c r="A2394" s="239" t="s">
        <v>3987</v>
      </c>
      <c r="B2394" s="239">
        <f t="shared" si="250"/>
        <v>59</v>
      </c>
      <c r="C2394" s="239">
        <f t="shared" si="251"/>
        <v>3</v>
      </c>
      <c r="E2394" s="149" t="s">
        <v>3335</v>
      </c>
      <c r="F2394" s="150">
        <v>4.1399999999999997</v>
      </c>
      <c r="G2394" s="150">
        <v>0.18526000000000001</v>
      </c>
      <c r="H2394" s="150">
        <v>1.2E-2</v>
      </c>
      <c r="I2394" s="151">
        <f t="shared" si="252"/>
        <v>0.72</v>
      </c>
      <c r="J2394">
        <f t="shared" si="253"/>
        <v>0.48</v>
      </c>
      <c r="K2394">
        <f t="shared" si="254"/>
        <v>0.36</v>
      </c>
      <c r="L2394">
        <f t="shared" si="255"/>
        <v>0.54</v>
      </c>
      <c r="M2394" s="150"/>
      <c r="U2394" s="239"/>
    </row>
    <row r="2395" spans="1:21">
      <c r="A2395" s="239" t="s">
        <v>3987</v>
      </c>
      <c r="B2395" s="239">
        <f t="shared" si="250"/>
        <v>60</v>
      </c>
      <c r="C2395" s="239">
        <f t="shared" si="251"/>
        <v>1</v>
      </c>
      <c r="E2395" s="149" t="s">
        <v>3347</v>
      </c>
      <c r="F2395" s="150">
        <v>1.46</v>
      </c>
      <c r="G2395" s="150">
        <v>0.18840000000000001</v>
      </c>
      <c r="H2395" s="150">
        <v>0.01</v>
      </c>
      <c r="I2395" s="151">
        <f t="shared" si="252"/>
        <v>0.6</v>
      </c>
      <c r="J2395">
        <f t="shared" si="253"/>
        <v>0.39999999999999997</v>
      </c>
      <c r="K2395">
        <f t="shared" si="254"/>
        <v>0.3</v>
      </c>
      <c r="L2395">
        <f t="shared" si="255"/>
        <v>0.44999999999999996</v>
      </c>
      <c r="M2395" s="150"/>
      <c r="U2395" s="239"/>
    </row>
    <row r="2396" spans="1:21">
      <c r="A2396" s="239" t="s">
        <v>3987</v>
      </c>
      <c r="B2396" s="239">
        <f t="shared" si="250"/>
        <v>60</v>
      </c>
      <c r="C2396" s="239">
        <f t="shared" si="251"/>
        <v>1.2</v>
      </c>
      <c r="E2396" s="149" t="s">
        <v>3348</v>
      </c>
      <c r="F2396" s="150">
        <v>1.74</v>
      </c>
      <c r="G2396" s="150">
        <v>0.18840000000000001</v>
      </c>
      <c r="H2396" s="150">
        <v>0.01</v>
      </c>
      <c r="I2396" s="151">
        <f t="shared" si="252"/>
        <v>0.6</v>
      </c>
      <c r="J2396">
        <f t="shared" si="253"/>
        <v>0.39999999999999997</v>
      </c>
      <c r="K2396">
        <f t="shared" si="254"/>
        <v>0.3</v>
      </c>
      <c r="L2396">
        <f t="shared" si="255"/>
        <v>0.44999999999999996</v>
      </c>
      <c r="M2396" s="150"/>
      <c r="U2396" s="239"/>
    </row>
    <row r="2397" spans="1:21">
      <c r="A2397" s="239" t="s">
        <v>3987</v>
      </c>
      <c r="B2397" s="239">
        <f t="shared" si="250"/>
        <v>60</v>
      </c>
      <c r="C2397" s="239">
        <f t="shared" si="251"/>
        <v>1.25</v>
      </c>
      <c r="E2397" s="149" t="s">
        <v>3349</v>
      </c>
      <c r="F2397" s="150">
        <v>1.81</v>
      </c>
      <c r="G2397" s="150">
        <v>0.18840000000000001</v>
      </c>
      <c r="H2397" s="150">
        <v>0.01</v>
      </c>
      <c r="I2397" s="151">
        <f t="shared" si="252"/>
        <v>0.6</v>
      </c>
      <c r="J2397">
        <f t="shared" si="253"/>
        <v>0.39999999999999997</v>
      </c>
      <c r="K2397">
        <f t="shared" si="254"/>
        <v>0.3</v>
      </c>
      <c r="L2397">
        <f t="shared" si="255"/>
        <v>0.44999999999999996</v>
      </c>
      <c r="M2397" s="150"/>
      <c r="U2397" s="239"/>
    </row>
    <row r="2398" spans="1:21">
      <c r="A2398" s="239" t="s">
        <v>3987</v>
      </c>
      <c r="B2398" s="239">
        <f t="shared" si="250"/>
        <v>60</v>
      </c>
      <c r="C2398" s="239">
        <f t="shared" si="251"/>
        <v>1.5</v>
      </c>
      <c r="E2398" s="149" t="s">
        <v>3350</v>
      </c>
      <c r="F2398" s="150">
        <v>2.16</v>
      </c>
      <c r="G2398" s="150">
        <v>0.18840000000000001</v>
      </c>
      <c r="H2398" s="150">
        <v>0.01</v>
      </c>
      <c r="I2398" s="151">
        <f t="shared" si="252"/>
        <v>0.6</v>
      </c>
      <c r="J2398">
        <f t="shared" si="253"/>
        <v>0.39999999999999997</v>
      </c>
      <c r="K2398">
        <f t="shared" si="254"/>
        <v>0.3</v>
      </c>
      <c r="L2398">
        <f t="shared" si="255"/>
        <v>0.44999999999999996</v>
      </c>
      <c r="M2398" s="150"/>
      <c r="U2398" s="239"/>
    </row>
    <row r="2399" spans="1:21">
      <c r="A2399" s="239" t="s">
        <v>3987</v>
      </c>
      <c r="B2399" s="239">
        <f t="shared" si="250"/>
        <v>60</v>
      </c>
      <c r="C2399" s="239">
        <f t="shared" si="251"/>
        <v>2</v>
      </c>
      <c r="E2399" s="149" t="s">
        <v>3356</v>
      </c>
      <c r="F2399" s="150">
        <v>2.86</v>
      </c>
      <c r="G2399" s="150">
        <v>0.18840000000000001</v>
      </c>
      <c r="H2399" s="150">
        <v>0.01</v>
      </c>
      <c r="I2399" s="151">
        <f t="shared" si="252"/>
        <v>0.6</v>
      </c>
      <c r="J2399">
        <f t="shared" si="253"/>
        <v>0.39999999999999997</v>
      </c>
      <c r="K2399">
        <f t="shared" si="254"/>
        <v>0.3</v>
      </c>
      <c r="L2399">
        <f t="shared" si="255"/>
        <v>0.44999999999999996</v>
      </c>
      <c r="M2399" s="150"/>
      <c r="U2399" s="239"/>
    </row>
    <row r="2400" spans="1:21">
      <c r="A2400" s="239" t="s">
        <v>3987</v>
      </c>
      <c r="B2400" s="239">
        <f t="shared" si="250"/>
        <v>60</v>
      </c>
      <c r="C2400" s="239">
        <f t="shared" si="251"/>
        <v>2.5</v>
      </c>
      <c r="E2400" s="149" t="s">
        <v>3357</v>
      </c>
      <c r="F2400" s="150">
        <v>3.55</v>
      </c>
      <c r="G2400" s="150">
        <v>0.18840000000000001</v>
      </c>
      <c r="H2400" s="150">
        <v>0.01</v>
      </c>
      <c r="I2400" s="151">
        <f t="shared" si="252"/>
        <v>0.6</v>
      </c>
      <c r="J2400">
        <f t="shared" si="253"/>
        <v>0.39999999999999997</v>
      </c>
      <c r="K2400">
        <f t="shared" si="254"/>
        <v>0.3</v>
      </c>
      <c r="L2400">
        <f t="shared" si="255"/>
        <v>0.44999999999999996</v>
      </c>
      <c r="M2400" s="150"/>
      <c r="U2400" s="239"/>
    </row>
    <row r="2401" spans="1:21">
      <c r="A2401" s="239" t="s">
        <v>3987</v>
      </c>
      <c r="B2401" s="239">
        <f t="shared" si="250"/>
        <v>60</v>
      </c>
      <c r="C2401" s="239">
        <f t="shared" si="251"/>
        <v>3</v>
      </c>
      <c r="E2401" s="149" t="s">
        <v>3358</v>
      </c>
      <c r="F2401" s="150">
        <v>4.22</v>
      </c>
      <c r="G2401" s="150">
        <v>0.18840000000000001</v>
      </c>
      <c r="H2401" s="150">
        <v>1.2E-2</v>
      </c>
      <c r="I2401" s="151">
        <f t="shared" si="252"/>
        <v>0.72</v>
      </c>
      <c r="J2401">
        <f t="shared" si="253"/>
        <v>0.48</v>
      </c>
      <c r="K2401">
        <f t="shared" si="254"/>
        <v>0.36</v>
      </c>
      <c r="L2401">
        <f t="shared" si="255"/>
        <v>0.54</v>
      </c>
      <c r="M2401" s="150"/>
      <c r="U2401" s="239"/>
    </row>
    <row r="2402" spans="1:21">
      <c r="A2402" s="239" t="s">
        <v>3987</v>
      </c>
      <c r="B2402" s="239">
        <f t="shared" si="250"/>
        <v>60</v>
      </c>
      <c r="C2402" s="239">
        <f t="shared" si="251"/>
        <v>3.5</v>
      </c>
      <c r="E2402" s="149" t="s">
        <v>3359</v>
      </c>
      <c r="F2402" s="150">
        <v>4.88</v>
      </c>
      <c r="G2402" s="150">
        <v>0.18840000000000001</v>
      </c>
      <c r="H2402" s="150">
        <v>1.2E-2</v>
      </c>
      <c r="I2402" s="151">
        <f t="shared" si="252"/>
        <v>0.72</v>
      </c>
      <c r="J2402">
        <f t="shared" si="253"/>
        <v>0.48</v>
      </c>
      <c r="K2402">
        <f t="shared" si="254"/>
        <v>0.36</v>
      </c>
      <c r="L2402">
        <f t="shared" si="255"/>
        <v>0.54</v>
      </c>
      <c r="M2402" s="150"/>
      <c r="U2402" s="239"/>
    </row>
    <row r="2403" spans="1:21">
      <c r="A2403" s="239" t="s">
        <v>3987</v>
      </c>
      <c r="B2403" s="239">
        <f t="shared" si="250"/>
        <v>60</v>
      </c>
      <c r="C2403" s="239">
        <f t="shared" si="251"/>
        <v>4</v>
      </c>
      <c r="E2403" s="149" t="s">
        <v>3360</v>
      </c>
      <c r="F2403" s="150">
        <v>5.52</v>
      </c>
      <c r="G2403" s="150">
        <v>0.18840000000000001</v>
      </c>
      <c r="H2403" s="150">
        <v>1.6E-2</v>
      </c>
      <c r="I2403" s="151">
        <f t="shared" si="252"/>
        <v>0.96</v>
      </c>
      <c r="J2403">
        <f t="shared" si="253"/>
        <v>0.6399999999999999</v>
      </c>
      <c r="K2403">
        <f t="shared" si="254"/>
        <v>0.48</v>
      </c>
      <c r="L2403">
        <f t="shared" si="255"/>
        <v>0.72</v>
      </c>
      <c r="M2403" s="150"/>
      <c r="U2403" s="239"/>
    </row>
    <row r="2404" spans="1:21">
      <c r="A2404" s="239" t="s">
        <v>3987</v>
      </c>
      <c r="B2404" s="239">
        <f t="shared" si="250"/>
        <v>60</v>
      </c>
      <c r="C2404" s="239">
        <f t="shared" si="251"/>
        <v>4.5</v>
      </c>
      <c r="E2404" s="149" t="s">
        <v>3361</v>
      </c>
      <c r="F2404" s="150">
        <v>6.16</v>
      </c>
      <c r="G2404" s="150">
        <v>0.18840000000000001</v>
      </c>
      <c r="H2404" s="150">
        <v>1.6E-2</v>
      </c>
      <c r="I2404" s="151">
        <f t="shared" si="252"/>
        <v>0.96</v>
      </c>
      <c r="J2404">
        <f t="shared" si="253"/>
        <v>0.6399999999999999</v>
      </c>
      <c r="K2404">
        <f t="shared" si="254"/>
        <v>0.48</v>
      </c>
      <c r="L2404">
        <f t="shared" si="255"/>
        <v>0.72</v>
      </c>
      <c r="M2404" s="150"/>
      <c r="U2404" s="239"/>
    </row>
    <row r="2405" spans="1:21">
      <c r="A2405" s="239" t="s">
        <v>3987</v>
      </c>
      <c r="B2405" s="239">
        <f t="shared" si="250"/>
        <v>60</v>
      </c>
      <c r="C2405" s="239">
        <f t="shared" si="251"/>
        <v>5</v>
      </c>
      <c r="E2405" s="149" t="s">
        <v>3362</v>
      </c>
      <c r="F2405" s="150">
        <v>6.78</v>
      </c>
      <c r="G2405" s="150">
        <v>0.18840000000000001</v>
      </c>
      <c r="H2405" s="150">
        <v>0.02</v>
      </c>
      <c r="I2405" s="151">
        <f t="shared" si="252"/>
        <v>1.2</v>
      </c>
      <c r="J2405">
        <f t="shared" si="253"/>
        <v>0.79999999999999993</v>
      </c>
      <c r="K2405">
        <f t="shared" si="254"/>
        <v>0.6</v>
      </c>
      <c r="L2405">
        <f t="shared" si="255"/>
        <v>0.89999999999999991</v>
      </c>
      <c r="M2405" s="150"/>
      <c r="U2405" s="239"/>
    </row>
    <row r="2406" spans="1:21">
      <c r="A2406" s="239" t="s">
        <v>3987</v>
      </c>
      <c r="B2406" s="239">
        <f t="shared" ref="B2406:B2469" si="256">SPLITME($E2406,0,"*","tube Ø")</f>
        <v>60</v>
      </c>
      <c r="C2406" s="239">
        <f t="shared" ref="C2406:C2469" si="257">SPLITME($E2406,1,"*","tube Ø")</f>
        <v>5.5</v>
      </c>
      <c r="E2406" s="149" t="s">
        <v>3363</v>
      </c>
      <c r="F2406" s="150">
        <v>7.39</v>
      </c>
      <c r="G2406" s="150">
        <v>0.18840000000000001</v>
      </c>
      <c r="H2406" s="150">
        <v>0.02</v>
      </c>
      <c r="I2406" s="151">
        <f t="shared" si="252"/>
        <v>1.2</v>
      </c>
      <c r="J2406">
        <f t="shared" si="253"/>
        <v>0.79999999999999993</v>
      </c>
      <c r="K2406">
        <f t="shared" si="254"/>
        <v>0.6</v>
      </c>
      <c r="L2406">
        <f t="shared" si="255"/>
        <v>0.89999999999999991</v>
      </c>
      <c r="M2406" s="150"/>
      <c r="U2406" s="239"/>
    </row>
    <row r="2407" spans="1:21">
      <c r="A2407" s="239" t="s">
        <v>3987</v>
      </c>
      <c r="B2407" s="239">
        <f t="shared" si="256"/>
        <v>60</v>
      </c>
      <c r="C2407" s="239">
        <f t="shared" si="257"/>
        <v>6</v>
      </c>
      <c r="E2407" s="149" t="s">
        <v>3364</v>
      </c>
      <c r="F2407" s="150">
        <v>7.99</v>
      </c>
      <c r="G2407" s="150">
        <v>0.18840000000000001</v>
      </c>
      <c r="H2407" s="150">
        <v>2.4E-2</v>
      </c>
      <c r="I2407" s="151">
        <f t="shared" si="252"/>
        <v>1.44</v>
      </c>
      <c r="J2407">
        <f t="shared" si="253"/>
        <v>0.96</v>
      </c>
      <c r="K2407">
        <f t="shared" si="254"/>
        <v>0.72</v>
      </c>
      <c r="L2407">
        <f t="shared" si="255"/>
        <v>1.08</v>
      </c>
      <c r="M2407" s="150"/>
      <c r="U2407" s="239"/>
    </row>
    <row r="2408" spans="1:21">
      <c r="A2408" s="239" t="s">
        <v>3987</v>
      </c>
      <c r="B2408" s="239">
        <f t="shared" si="256"/>
        <v>60</v>
      </c>
      <c r="C2408" s="239">
        <f t="shared" si="257"/>
        <v>6.5</v>
      </c>
      <c r="E2408" s="149" t="s">
        <v>3365</v>
      </c>
      <c r="F2408" s="150">
        <v>8.58</v>
      </c>
      <c r="G2408" s="150">
        <v>0.18840000000000001</v>
      </c>
      <c r="H2408" s="150">
        <v>2.4E-2</v>
      </c>
      <c r="I2408" s="151">
        <f t="shared" si="252"/>
        <v>1.44</v>
      </c>
      <c r="J2408">
        <f t="shared" si="253"/>
        <v>0.96</v>
      </c>
      <c r="K2408">
        <f t="shared" si="254"/>
        <v>0.72</v>
      </c>
      <c r="L2408">
        <f t="shared" si="255"/>
        <v>1.08</v>
      </c>
      <c r="M2408" s="150"/>
      <c r="U2408" s="239"/>
    </row>
    <row r="2409" spans="1:21">
      <c r="A2409" s="239" t="s">
        <v>3987</v>
      </c>
      <c r="B2409" s="239">
        <f t="shared" si="256"/>
        <v>60</v>
      </c>
      <c r="C2409" s="239">
        <f t="shared" si="257"/>
        <v>7</v>
      </c>
      <c r="E2409" s="149" t="s">
        <v>3366</v>
      </c>
      <c r="F2409" s="150">
        <v>9.15</v>
      </c>
      <c r="G2409" s="150">
        <v>0.18840000000000001</v>
      </c>
      <c r="H2409" s="150">
        <v>2.4E-2</v>
      </c>
      <c r="I2409" s="151">
        <f t="shared" si="252"/>
        <v>1.44</v>
      </c>
      <c r="J2409">
        <f t="shared" si="253"/>
        <v>0.96</v>
      </c>
      <c r="K2409">
        <f t="shared" si="254"/>
        <v>0.72</v>
      </c>
      <c r="L2409">
        <f t="shared" si="255"/>
        <v>1.08</v>
      </c>
      <c r="M2409" s="150"/>
      <c r="U2409" s="239"/>
    </row>
    <row r="2410" spans="1:21">
      <c r="A2410" s="239" t="s">
        <v>3987</v>
      </c>
      <c r="B2410" s="239">
        <f t="shared" si="256"/>
        <v>60</v>
      </c>
      <c r="C2410" s="239">
        <f t="shared" si="257"/>
        <v>7.5</v>
      </c>
      <c r="E2410" s="149" t="s">
        <v>3367</v>
      </c>
      <c r="F2410" s="150">
        <v>9.7100000000000009</v>
      </c>
      <c r="G2410" s="150">
        <v>0.18840000000000001</v>
      </c>
      <c r="H2410" s="150">
        <v>2.8000000000000004E-2</v>
      </c>
      <c r="I2410" s="151">
        <f t="shared" si="252"/>
        <v>1.6800000000000002</v>
      </c>
      <c r="J2410">
        <f t="shared" si="253"/>
        <v>1.1200000000000001</v>
      </c>
      <c r="K2410">
        <f t="shared" si="254"/>
        <v>0.84000000000000008</v>
      </c>
      <c r="L2410">
        <f t="shared" si="255"/>
        <v>1.2600000000000002</v>
      </c>
      <c r="M2410" s="150"/>
      <c r="U2410" s="239"/>
    </row>
    <row r="2411" spans="1:21">
      <c r="A2411" s="239" t="s">
        <v>3987</v>
      </c>
      <c r="B2411" s="239">
        <f t="shared" si="256"/>
        <v>60</v>
      </c>
      <c r="C2411" s="239">
        <f t="shared" si="257"/>
        <v>8</v>
      </c>
      <c r="E2411" s="149" t="s">
        <v>3368</v>
      </c>
      <c r="F2411" s="150">
        <v>10.26</v>
      </c>
      <c r="G2411" s="150">
        <v>0.18840000000000001</v>
      </c>
      <c r="H2411" s="150">
        <v>2.8000000000000004E-2</v>
      </c>
      <c r="I2411" s="151">
        <f t="shared" si="252"/>
        <v>1.6800000000000002</v>
      </c>
      <c r="J2411">
        <f t="shared" si="253"/>
        <v>1.1200000000000001</v>
      </c>
      <c r="K2411">
        <f t="shared" si="254"/>
        <v>0.84000000000000008</v>
      </c>
      <c r="L2411">
        <f t="shared" si="255"/>
        <v>1.2600000000000002</v>
      </c>
      <c r="M2411" s="150"/>
      <c r="U2411" s="239"/>
    </row>
    <row r="2412" spans="1:21">
      <c r="A2412" s="239" t="s">
        <v>3987</v>
      </c>
      <c r="B2412" s="239">
        <f t="shared" si="256"/>
        <v>60</v>
      </c>
      <c r="C2412" s="239">
        <f t="shared" si="257"/>
        <v>8.5</v>
      </c>
      <c r="E2412" s="149" t="s">
        <v>3369</v>
      </c>
      <c r="F2412" s="150">
        <v>10.8</v>
      </c>
      <c r="G2412" s="150">
        <v>0.18840000000000001</v>
      </c>
      <c r="H2412" s="150">
        <v>3.2000000000000001E-2</v>
      </c>
      <c r="I2412" s="151">
        <f t="shared" si="252"/>
        <v>1.92</v>
      </c>
      <c r="J2412">
        <f t="shared" si="253"/>
        <v>1.2799999999999998</v>
      </c>
      <c r="K2412">
        <f t="shared" si="254"/>
        <v>0.96</v>
      </c>
      <c r="L2412">
        <f t="shared" si="255"/>
        <v>1.44</v>
      </c>
      <c r="M2412" s="150"/>
      <c r="U2412" s="239"/>
    </row>
    <row r="2413" spans="1:21">
      <c r="A2413" s="239" t="s">
        <v>3987</v>
      </c>
      <c r="B2413" s="239">
        <f t="shared" si="256"/>
        <v>60</v>
      </c>
      <c r="C2413" s="239">
        <f t="shared" si="257"/>
        <v>9</v>
      </c>
      <c r="E2413" s="149" t="s">
        <v>3370</v>
      </c>
      <c r="F2413" s="150">
        <v>11.32</v>
      </c>
      <c r="G2413" s="150">
        <v>0.18840000000000001</v>
      </c>
      <c r="H2413" s="150">
        <v>3.2000000000000001E-2</v>
      </c>
      <c r="I2413" s="151">
        <f t="shared" si="252"/>
        <v>1.92</v>
      </c>
      <c r="J2413">
        <f t="shared" si="253"/>
        <v>1.2799999999999998</v>
      </c>
      <c r="K2413">
        <f t="shared" si="254"/>
        <v>0.96</v>
      </c>
      <c r="L2413">
        <f t="shared" si="255"/>
        <v>1.44</v>
      </c>
      <c r="M2413" s="150"/>
      <c r="U2413" s="239"/>
    </row>
    <row r="2414" spans="1:21">
      <c r="A2414" s="239" t="s">
        <v>3987</v>
      </c>
      <c r="B2414" s="239">
        <f t="shared" si="256"/>
        <v>60</v>
      </c>
      <c r="C2414" s="239">
        <f t="shared" si="257"/>
        <v>10</v>
      </c>
      <c r="E2414" s="149" t="s">
        <v>3351</v>
      </c>
      <c r="F2414" s="150">
        <v>12.33</v>
      </c>
      <c r="G2414" s="150">
        <v>0.18840000000000001</v>
      </c>
      <c r="H2414" s="150">
        <v>3.5999999999999997E-2</v>
      </c>
      <c r="I2414" s="151">
        <f t="shared" si="252"/>
        <v>2.1599999999999997</v>
      </c>
      <c r="J2414">
        <f t="shared" si="253"/>
        <v>1.4399999999999997</v>
      </c>
      <c r="K2414">
        <f t="shared" si="254"/>
        <v>1.0799999999999998</v>
      </c>
      <c r="L2414">
        <f t="shared" si="255"/>
        <v>1.6199999999999997</v>
      </c>
      <c r="M2414" s="150"/>
      <c r="U2414" s="239"/>
    </row>
    <row r="2415" spans="1:21">
      <c r="A2415" s="239" t="s">
        <v>3987</v>
      </c>
      <c r="B2415" s="239">
        <f t="shared" si="256"/>
        <v>60</v>
      </c>
      <c r="C2415" s="239">
        <f t="shared" si="257"/>
        <v>11</v>
      </c>
      <c r="E2415" s="149" t="s">
        <v>3352</v>
      </c>
      <c r="F2415" s="150">
        <v>13.29</v>
      </c>
      <c r="G2415" s="150">
        <v>0.18840000000000001</v>
      </c>
      <c r="H2415" s="150">
        <v>3.5999999999999997E-2</v>
      </c>
      <c r="I2415" s="151">
        <f t="shared" si="252"/>
        <v>2.1599999999999997</v>
      </c>
      <c r="J2415">
        <f t="shared" si="253"/>
        <v>1.4399999999999997</v>
      </c>
      <c r="K2415">
        <f t="shared" si="254"/>
        <v>1.0799999999999998</v>
      </c>
      <c r="L2415">
        <f t="shared" si="255"/>
        <v>1.6199999999999997</v>
      </c>
      <c r="M2415" s="150"/>
      <c r="U2415" s="239"/>
    </row>
    <row r="2416" spans="1:21">
      <c r="A2416" s="239" t="s">
        <v>3987</v>
      </c>
      <c r="B2416" s="239">
        <f t="shared" si="256"/>
        <v>60</v>
      </c>
      <c r="C2416" s="239">
        <f t="shared" si="257"/>
        <v>12.5</v>
      </c>
      <c r="E2416" s="149" t="s">
        <v>3353</v>
      </c>
      <c r="F2416" s="150">
        <v>14.63</v>
      </c>
      <c r="G2416" s="150">
        <v>0.18840000000000001</v>
      </c>
      <c r="H2416" s="150">
        <v>0.04</v>
      </c>
      <c r="I2416" s="151">
        <f t="shared" si="252"/>
        <v>2.4</v>
      </c>
      <c r="J2416">
        <f t="shared" si="253"/>
        <v>1.5999999999999999</v>
      </c>
      <c r="K2416">
        <f t="shared" si="254"/>
        <v>1.2</v>
      </c>
      <c r="L2416">
        <f t="shared" si="255"/>
        <v>1.7999999999999998</v>
      </c>
      <c r="M2416" s="150"/>
      <c r="U2416" s="239"/>
    </row>
    <row r="2417" spans="1:21">
      <c r="A2417" s="239" t="s">
        <v>3987</v>
      </c>
      <c r="B2417" s="239">
        <f t="shared" si="256"/>
        <v>60</v>
      </c>
      <c r="C2417" s="239">
        <f t="shared" si="257"/>
        <v>13</v>
      </c>
      <c r="E2417" s="149" t="s">
        <v>3354</v>
      </c>
      <c r="F2417" s="150">
        <v>15.07</v>
      </c>
      <c r="G2417" s="150">
        <v>0.18840000000000001</v>
      </c>
      <c r="H2417" s="150">
        <v>4.3999999999999997E-2</v>
      </c>
      <c r="I2417" s="151">
        <f t="shared" si="252"/>
        <v>2.6399999999999997</v>
      </c>
      <c r="J2417">
        <f t="shared" si="253"/>
        <v>1.7599999999999998</v>
      </c>
      <c r="K2417">
        <f t="shared" si="254"/>
        <v>1.3199999999999998</v>
      </c>
      <c r="L2417">
        <f t="shared" si="255"/>
        <v>1.9799999999999998</v>
      </c>
      <c r="M2417" s="150"/>
      <c r="U2417" s="239"/>
    </row>
    <row r="2418" spans="1:21">
      <c r="A2418" s="239" t="s">
        <v>3987</v>
      </c>
      <c r="B2418" s="239">
        <f t="shared" si="256"/>
        <v>60</v>
      </c>
      <c r="C2418" s="239">
        <f t="shared" si="257"/>
        <v>15</v>
      </c>
      <c r="E2418" s="149" t="s">
        <v>3355</v>
      </c>
      <c r="F2418" s="150">
        <v>16.649999999999999</v>
      </c>
      <c r="G2418" s="150">
        <v>0.18840000000000001</v>
      </c>
      <c r="H2418" s="150">
        <v>4.8000000000000001E-2</v>
      </c>
      <c r="I2418" s="151">
        <f t="shared" si="252"/>
        <v>2.88</v>
      </c>
      <c r="J2418">
        <f t="shared" si="253"/>
        <v>1.92</v>
      </c>
      <c r="K2418">
        <f t="shared" si="254"/>
        <v>1.44</v>
      </c>
      <c r="L2418">
        <f t="shared" si="255"/>
        <v>2.16</v>
      </c>
      <c r="M2418" s="150"/>
      <c r="U2418" s="239"/>
    </row>
    <row r="2419" spans="1:21">
      <c r="A2419" s="239" t="s">
        <v>3987</v>
      </c>
      <c r="B2419" s="239">
        <f t="shared" si="256"/>
        <v>60.3</v>
      </c>
      <c r="C2419" s="239">
        <f t="shared" si="257"/>
        <v>2.9</v>
      </c>
      <c r="E2419" s="149" t="s">
        <v>3373</v>
      </c>
      <c r="F2419" s="150">
        <v>4.1100000000000003</v>
      </c>
      <c r="G2419" s="150">
        <v>0.18934200000000001</v>
      </c>
      <c r="H2419" s="150">
        <v>1.2E-2</v>
      </c>
      <c r="I2419" s="151">
        <f t="shared" si="252"/>
        <v>0.72</v>
      </c>
      <c r="J2419">
        <f t="shared" si="253"/>
        <v>0.48</v>
      </c>
      <c r="K2419">
        <f t="shared" si="254"/>
        <v>0.36</v>
      </c>
      <c r="L2419">
        <f t="shared" si="255"/>
        <v>0.54</v>
      </c>
      <c r="M2419" s="150"/>
      <c r="U2419" s="239"/>
    </row>
    <row r="2420" spans="1:21">
      <c r="A2420" s="239" t="s">
        <v>3987</v>
      </c>
      <c r="B2420" s="239">
        <f t="shared" si="256"/>
        <v>60.3</v>
      </c>
      <c r="C2420" s="239">
        <f t="shared" si="257"/>
        <v>3.2</v>
      </c>
      <c r="E2420" s="149" t="s">
        <v>3374</v>
      </c>
      <c r="F2420" s="150">
        <v>4.51</v>
      </c>
      <c r="G2420" s="150">
        <v>0.18934200000000001</v>
      </c>
      <c r="H2420" s="150">
        <v>1.2E-2</v>
      </c>
      <c r="I2420" s="151">
        <f t="shared" si="252"/>
        <v>0.72</v>
      </c>
      <c r="J2420">
        <f t="shared" si="253"/>
        <v>0.48</v>
      </c>
      <c r="K2420">
        <f t="shared" si="254"/>
        <v>0.36</v>
      </c>
      <c r="L2420">
        <f t="shared" si="255"/>
        <v>0.54</v>
      </c>
      <c r="M2420" s="150"/>
      <c r="U2420" s="239"/>
    </row>
    <row r="2421" spans="1:21">
      <c r="A2421" s="239" t="s">
        <v>3987</v>
      </c>
      <c r="B2421" s="239">
        <f t="shared" si="256"/>
        <v>60.3</v>
      </c>
      <c r="C2421" s="239">
        <f t="shared" si="257"/>
        <v>3.6</v>
      </c>
      <c r="E2421" s="149" t="s">
        <v>3375</v>
      </c>
      <c r="F2421" s="150">
        <v>5.03</v>
      </c>
      <c r="G2421" s="150">
        <v>0.18934200000000001</v>
      </c>
      <c r="H2421" s="150">
        <v>1.6E-2</v>
      </c>
      <c r="I2421" s="151">
        <f t="shared" si="252"/>
        <v>0.96</v>
      </c>
      <c r="J2421">
        <f t="shared" si="253"/>
        <v>0.6399999999999999</v>
      </c>
      <c r="K2421">
        <f t="shared" si="254"/>
        <v>0.48</v>
      </c>
      <c r="L2421">
        <f t="shared" si="255"/>
        <v>0.72</v>
      </c>
      <c r="M2421" s="150"/>
      <c r="U2421" s="239"/>
    </row>
    <row r="2422" spans="1:21">
      <c r="A2422" s="239" t="s">
        <v>3987</v>
      </c>
      <c r="B2422" s="239">
        <f t="shared" si="256"/>
        <v>60.3</v>
      </c>
      <c r="C2422" s="239">
        <f t="shared" si="257"/>
        <v>4</v>
      </c>
      <c r="E2422" s="149" t="s">
        <v>3376</v>
      </c>
      <c r="F2422" s="150">
        <v>5.55</v>
      </c>
      <c r="G2422" s="150">
        <v>0.18934200000000001</v>
      </c>
      <c r="H2422" s="150">
        <v>1.6E-2</v>
      </c>
      <c r="I2422" s="151">
        <f t="shared" si="252"/>
        <v>0.96</v>
      </c>
      <c r="J2422">
        <f t="shared" si="253"/>
        <v>0.6399999999999999</v>
      </c>
      <c r="K2422">
        <f t="shared" si="254"/>
        <v>0.48</v>
      </c>
      <c r="L2422">
        <f t="shared" si="255"/>
        <v>0.72</v>
      </c>
      <c r="M2422" s="150"/>
      <c r="U2422" s="239"/>
    </row>
    <row r="2423" spans="1:21">
      <c r="A2423" s="239" t="s">
        <v>3987</v>
      </c>
      <c r="B2423" s="239">
        <f t="shared" si="256"/>
        <v>60.3</v>
      </c>
      <c r="C2423" s="239">
        <f t="shared" si="257"/>
        <v>4.5</v>
      </c>
      <c r="E2423" s="149" t="s">
        <v>3377</v>
      </c>
      <c r="F2423" s="150">
        <v>6.19</v>
      </c>
      <c r="G2423" s="150">
        <v>0.18934200000000001</v>
      </c>
      <c r="H2423" s="150">
        <v>1.6E-2</v>
      </c>
      <c r="I2423" s="151">
        <f t="shared" si="252"/>
        <v>0.96</v>
      </c>
      <c r="J2423">
        <f t="shared" si="253"/>
        <v>0.6399999999999999</v>
      </c>
      <c r="K2423">
        <f t="shared" si="254"/>
        <v>0.48</v>
      </c>
      <c r="L2423">
        <f t="shared" si="255"/>
        <v>0.72</v>
      </c>
      <c r="M2423" s="150"/>
      <c r="U2423" s="239"/>
    </row>
    <row r="2424" spans="1:21">
      <c r="A2424" s="239" t="s">
        <v>3987</v>
      </c>
      <c r="B2424" s="239">
        <f t="shared" si="256"/>
        <v>60.3</v>
      </c>
      <c r="C2424" s="239">
        <f t="shared" si="257"/>
        <v>5</v>
      </c>
      <c r="E2424" s="149" t="s">
        <v>3378</v>
      </c>
      <c r="F2424" s="150">
        <v>6.82</v>
      </c>
      <c r="G2424" s="150">
        <v>0.18934200000000001</v>
      </c>
      <c r="H2424" s="150">
        <v>0.02</v>
      </c>
      <c r="I2424" s="151">
        <f t="shared" si="252"/>
        <v>1.2</v>
      </c>
      <c r="J2424">
        <f t="shared" si="253"/>
        <v>0.79999999999999993</v>
      </c>
      <c r="K2424">
        <f t="shared" si="254"/>
        <v>0.6</v>
      </c>
      <c r="L2424">
        <f t="shared" si="255"/>
        <v>0.89999999999999991</v>
      </c>
      <c r="M2424" s="150"/>
      <c r="U2424" s="239"/>
    </row>
    <row r="2425" spans="1:21">
      <c r="A2425" s="239" t="s">
        <v>3987</v>
      </c>
      <c r="B2425" s="239">
        <f t="shared" si="256"/>
        <v>60.3</v>
      </c>
      <c r="C2425" s="239">
        <f t="shared" si="257"/>
        <v>5.6</v>
      </c>
      <c r="E2425" s="149" t="s">
        <v>3379</v>
      </c>
      <c r="F2425" s="150">
        <v>7.55</v>
      </c>
      <c r="G2425" s="150">
        <v>0.18934200000000001</v>
      </c>
      <c r="H2425" s="150">
        <v>0.02</v>
      </c>
      <c r="I2425" s="151">
        <f t="shared" si="252"/>
        <v>1.2</v>
      </c>
      <c r="J2425">
        <f t="shared" si="253"/>
        <v>0.79999999999999993</v>
      </c>
      <c r="K2425">
        <f t="shared" si="254"/>
        <v>0.6</v>
      </c>
      <c r="L2425">
        <f t="shared" si="255"/>
        <v>0.89999999999999991</v>
      </c>
      <c r="M2425" s="150"/>
      <c r="U2425" s="239"/>
    </row>
    <row r="2426" spans="1:21">
      <c r="A2426" s="239" t="s">
        <v>3987</v>
      </c>
      <c r="B2426" s="239">
        <f t="shared" si="256"/>
        <v>60.3</v>
      </c>
      <c r="C2426" s="239">
        <f t="shared" si="257"/>
        <v>6.3</v>
      </c>
      <c r="E2426" s="149" t="s">
        <v>3380</v>
      </c>
      <c r="F2426" s="150">
        <v>8.39</v>
      </c>
      <c r="G2426" s="150">
        <v>0.18934200000000001</v>
      </c>
      <c r="H2426" s="150">
        <v>2.4E-2</v>
      </c>
      <c r="I2426" s="151">
        <f t="shared" si="252"/>
        <v>1.44</v>
      </c>
      <c r="J2426">
        <f t="shared" si="253"/>
        <v>0.96</v>
      </c>
      <c r="K2426">
        <f t="shared" si="254"/>
        <v>0.72</v>
      </c>
      <c r="L2426">
        <f t="shared" si="255"/>
        <v>1.08</v>
      </c>
      <c r="M2426" s="150"/>
      <c r="U2426" s="239"/>
    </row>
    <row r="2427" spans="1:21">
      <c r="A2427" s="239" t="s">
        <v>3987</v>
      </c>
      <c r="B2427" s="239">
        <f t="shared" si="256"/>
        <v>60.3</v>
      </c>
      <c r="C2427" s="239">
        <f t="shared" si="257"/>
        <v>7.1</v>
      </c>
      <c r="E2427" s="149" t="s">
        <v>3381</v>
      </c>
      <c r="F2427" s="150">
        <v>9.32</v>
      </c>
      <c r="G2427" s="150">
        <v>0.18934200000000001</v>
      </c>
      <c r="H2427" s="150">
        <v>2.8000000000000004E-2</v>
      </c>
      <c r="I2427" s="151">
        <f t="shared" si="252"/>
        <v>1.6800000000000002</v>
      </c>
      <c r="J2427">
        <f t="shared" si="253"/>
        <v>1.1200000000000001</v>
      </c>
      <c r="K2427">
        <f t="shared" si="254"/>
        <v>0.84000000000000008</v>
      </c>
      <c r="L2427">
        <f t="shared" si="255"/>
        <v>1.2600000000000002</v>
      </c>
      <c r="M2427" s="150"/>
      <c r="U2427" s="239"/>
    </row>
    <row r="2428" spans="1:21">
      <c r="A2428" s="239" t="s">
        <v>3987</v>
      </c>
      <c r="B2428" s="239">
        <f t="shared" si="256"/>
        <v>60.3</v>
      </c>
      <c r="C2428" s="239">
        <f t="shared" si="257"/>
        <v>8</v>
      </c>
      <c r="E2428" s="149" t="s">
        <v>3382</v>
      </c>
      <c r="F2428" s="150">
        <v>10.3</v>
      </c>
      <c r="G2428" s="150">
        <v>0.18934200000000001</v>
      </c>
      <c r="H2428" s="150">
        <v>2.8000000000000004E-2</v>
      </c>
      <c r="I2428" s="151">
        <f t="shared" si="252"/>
        <v>1.6800000000000002</v>
      </c>
      <c r="J2428">
        <f t="shared" si="253"/>
        <v>1.1200000000000001</v>
      </c>
      <c r="K2428">
        <f t="shared" si="254"/>
        <v>0.84000000000000008</v>
      </c>
      <c r="L2428">
        <f t="shared" si="255"/>
        <v>1.2600000000000002</v>
      </c>
      <c r="M2428" s="150"/>
      <c r="U2428" s="239"/>
    </row>
    <row r="2429" spans="1:21">
      <c r="A2429" s="239" t="s">
        <v>3987</v>
      </c>
      <c r="B2429" s="239">
        <f t="shared" si="256"/>
        <v>60.3</v>
      </c>
      <c r="C2429" s="239">
        <f t="shared" si="257"/>
        <v>8.8000000000000007</v>
      </c>
      <c r="E2429" s="149" t="s">
        <v>3383</v>
      </c>
      <c r="F2429" s="150">
        <v>11.2</v>
      </c>
      <c r="G2429" s="150">
        <v>0.18934200000000001</v>
      </c>
      <c r="H2429" s="150">
        <v>3.2000000000000001E-2</v>
      </c>
      <c r="I2429" s="151">
        <f t="shared" si="252"/>
        <v>1.92</v>
      </c>
      <c r="J2429">
        <f t="shared" si="253"/>
        <v>1.2799999999999998</v>
      </c>
      <c r="K2429">
        <f t="shared" si="254"/>
        <v>0.96</v>
      </c>
      <c r="L2429">
        <f t="shared" si="255"/>
        <v>1.44</v>
      </c>
      <c r="M2429" s="150"/>
      <c r="U2429" s="239"/>
    </row>
    <row r="2430" spans="1:21">
      <c r="A2430" s="239" t="s">
        <v>3987</v>
      </c>
      <c r="B2430" s="239">
        <f t="shared" si="256"/>
        <v>60.3</v>
      </c>
      <c r="C2430" s="239">
        <f t="shared" si="257"/>
        <v>10</v>
      </c>
      <c r="E2430" s="149" t="s">
        <v>3371</v>
      </c>
      <c r="F2430" s="150">
        <v>12.4</v>
      </c>
      <c r="G2430" s="150">
        <v>0.18934200000000001</v>
      </c>
      <c r="H2430" s="150">
        <v>3.5999999999999997E-2</v>
      </c>
      <c r="I2430" s="151">
        <f t="shared" si="252"/>
        <v>2.1599999999999997</v>
      </c>
      <c r="J2430">
        <f t="shared" si="253"/>
        <v>1.4399999999999997</v>
      </c>
      <c r="K2430">
        <f t="shared" si="254"/>
        <v>1.0799999999999998</v>
      </c>
      <c r="L2430">
        <f t="shared" si="255"/>
        <v>1.6199999999999997</v>
      </c>
      <c r="M2430" s="150"/>
      <c r="U2430" s="239"/>
    </row>
    <row r="2431" spans="1:21">
      <c r="A2431" s="239" t="s">
        <v>3987</v>
      </c>
      <c r="B2431" s="239">
        <f t="shared" si="256"/>
        <v>60.3</v>
      </c>
      <c r="C2431" s="239">
        <f t="shared" si="257"/>
        <v>11</v>
      </c>
      <c r="E2431" s="149" t="s">
        <v>3372</v>
      </c>
      <c r="F2431" s="150">
        <v>13.4</v>
      </c>
      <c r="G2431" s="150">
        <v>0.18934200000000001</v>
      </c>
      <c r="H2431" s="150">
        <v>3.5999999999999997E-2</v>
      </c>
      <c r="I2431" s="151">
        <f t="shared" si="252"/>
        <v>2.1599999999999997</v>
      </c>
      <c r="J2431">
        <f t="shared" si="253"/>
        <v>1.4399999999999997</v>
      </c>
      <c r="K2431">
        <f t="shared" si="254"/>
        <v>1.0799999999999998</v>
      </c>
      <c r="L2431">
        <f t="shared" si="255"/>
        <v>1.6199999999999997</v>
      </c>
      <c r="M2431" s="150"/>
      <c r="U2431" s="239"/>
    </row>
    <row r="2432" spans="1:21">
      <c r="A2432" s="239" t="s">
        <v>3987</v>
      </c>
      <c r="B2432" s="239">
        <f t="shared" si="256"/>
        <v>62</v>
      </c>
      <c r="C2432" s="239">
        <f t="shared" si="257"/>
        <v>1</v>
      </c>
      <c r="E2432" s="149" t="s">
        <v>3392</v>
      </c>
      <c r="F2432" s="150">
        <v>1.5</v>
      </c>
      <c r="G2432" s="150">
        <v>0.19467999999999999</v>
      </c>
      <c r="H2432" s="150">
        <v>0.01</v>
      </c>
      <c r="I2432" s="151">
        <f t="shared" si="252"/>
        <v>0.6</v>
      </c>
      <c r="J2432">
        <f t="shared" si="253"/>
        <v>0.39999999999999997</v>
      </c>
      <c r="K2432">
        <f t="shared" si="254"/>
        <v>0.3</v>
      </c>
      <c r="L2432">
        <f t="shared" si="255"/>
        <v>0.44999999999999996</v>
      </c>
      <c r="M2432" s="150"/>
      <c r="U2432" s="239"/>
    </row>
    <row r="2433" spans="1:21">
      <c r="A2433" s="239" t="s">
        <v>3987</v>
      </c>
      <c r="B2433" s="239">
        <f t="shared" si="256"/>
        <v>62</v>
      </c>
      <c r="C2433" s="239">
        <f t="shared" si="257"/>
        <v>1.2</v>
      </c>
      <c r="E2433" s="149" t="s">
        <v>3393</v>
      </c>
      <c r="F2433" s="150">
        <v>1.8</v>
      </c>
      <c r="G2433" s="150">
        <v>0.19467999999999999</v>
      </c>
      <c r="H2433" s="150">
        <v>0.01</v>
      </c>
      <c r="I2433" s="151">
        <f t="shared" ref="I2433:I2496" si="258">H2433*60</f>
        <v>0.6</v>
      </c>
      <c r="J2433">
        <f t="shared" ref="J2433:J2496" si="259">40/60*I2433</f>
        <v>0.39999999999999997</v>
      </c>
      <c r="K2433">
        <f t="shared" ref="K2433:K2496" si="260">(30/60*I2433)</f>
        <v>0.3</v>
      </c>
      <c r="L2433">
        <f t="shared" ref="L2433:L2496" si="261">45/60*I2433</f>
        <v>0.44999999999999996</v>
      </c>
      <c r="M2433" s="150"/>
      <c r="U2433" s="239"/>
    </row>
    <row r="2434" spans="1:21">
      <c r="A2434" s="239" t="s">
        <v>3987</v>
      </c>
      <c r="B2434" s="239">
        <f t="shared" si="256"/>
        <v>62</v>
      </c>
      <c r="C2434" s="239">
        <f t="shared" si="257"/>
        <v>1.5</v>
      </c>
      <c r="E2434" s="149" t="s">
        <v>3394</v>
      </c>
      <c r="F2434" s="150">
        <v>2.2400000000000002</v>
      </c>
      <c r="G2434" s="150">
        <v>0.19467999999999999</v>
      </c>
      <c r="H2434" s="150">
        <v>0.01</v>
      </c>
      <c r="I2434" s="151">
        <f t="shared" si="258"/>
        <v>0.6</v>
      </c>
      <c r="J2434">
        <f t="shared" si="259"/>
        <v>0.39999999999999997</v>
      </c>
      <c r="K2434">
        <f t="shared" si="260"/>
        <v>0.3</v>
      </c>
      <c r="L2434">
        <f t="shared" si="261"/>
        <v>0.44999999999999996</v>
      </c>
      <c r="M2434" s="150"/>
      <c r="U2434" s="239"/>
    </row>
    <row r="2435" spans="1:21">
      <c r="A2435" s="239" t="s">
        <v>3987</v>
      </c>
      <c r="B2435" s="239">
        <f t="shared" si="256"/>
        <v>62</v>
      </c>
      <c r="C2435" s="239">
        <f t="shared" si="257"/>
        <v>2</v>
      </c>
      <c r="E2435" s="149" t="s">
        <v>3397</v>
      </c>
      <c r="F2435" s="150">
        <v>2.96</v>
      </c>
      <c r="G2435" s="150">
        <v>0.19467999999999999</v>
      </c>
      <c r="H2435" s="150">
        <v>0.01</v>
      </c>
      <c r="I2435" s="151">
        <f t="shared" si="258"/>
        <v>0.6</v>
      </c>
      <c r="J2435">
        <f t="shared" si="259"/>
        <v>0.39999999999999997</v>
      </c>
      <c r="K2435">
        <f t="shared" si="260"/>
        <v>0.3</v>
      </c>
      <c r="L2435">
        <f t="shared" si="261"/>
        <v>0.44999999999999996</v>
      </c>
      <c r="M2435" s="150"/>
      <c r="U2435" s="239"/>
    </row>
    <row r="2436" spans="1:21">
      <c r="A2436" s="239" t="s">
        <v>3987</v>
      </c>
      <c r="B2436" s="239">
        <f t="shared" si="256"/>
        <v>62</v>
      </c>
      <c r="C2436" s="239">
        <f t="shared" si="257"/>
        <v>2.5</v>
      </c>
      <c r="E2436" s="149" t="s">
        <v>3398</v>
      </c>
      <c r="F2436" s="150">
        <v>3.67</v>
      </c>
      <c r="G2436" s="150">
        <v>0.19467999999999999</v>
      </c>
      <c r="H2436" s="150">
        <v>1.2E-2</v>
      </c>
      <c r="I2436" s="151">
        <f t="shared" si="258"/>
        <v>0.72</v>
      </c>
      <c r="J2436">
        <f t="shared" si="259"/>
        <v>0.48</v>
      </c>
      <c r="K2436">
        <f t="shared" si="260"/>
        <v>0.36</v>
      </c>
      <c r="L2436">
        <f t="shared" si="261"/>
        <v>0.54</v>
      </c>
      <c r="M2436" s="150"/>
      <c r="U2436" s="239"/>
    </row>
    <row r="2437" spans="1:21">
      <c r="A2437" s="239" t="s">
        <v>3987</v>
      </c>
      <c r="B2437" s="239">
        <f t="shared" si="256"/>
        <v>62</v>
      </c>
      <c r="C2437" s="239">
        <f t="shared" si="257"/>
        <v>3</v>
      </c>
      <c r="E2437" s="149" t="s">
        <v>3399</v>
      </c>
      <c r="F2437" s="150">
        <v>4.37</v>
      </c>
      <c r="G2437" s="150">
        <v>0.19467999999999999</v>
      </c>
      <c r="H2437" s="150">
        <v>1.2E-2</v>
      </c>
      <c r="I2437" s="151">
        <f t="shared" si="258"/>
        <v>0.72</v>
      </c>
      <c r="J2437">
        <f t="shared" si="259"/>
        <v>0.48</v>
      </c>
      <c r="K2437">
        <f t="shared" si="260"/>
        <v>0.36</v>
      </c>
      <c r="L2437">
        <f t="shared" si="261"/>
        <v>0.54</v>
      </c>
      <c r="M2437" s="150"/>
      <c r="U2437" s="239"/>
    </row>
    <row r="2438" spans="1:21">
      <c r="A2438" s="239" t="s">
        <v>3987</v>
      </c>
      <c r="B2438" s="239">
        <f t="shared" si="256"/>
        <v>62</v>
      </c>
      <c r="C2438" s="239">
        <f t="shared" si="257"/>
        <v>3.5</v>
      </c>
      <c r="E2438" s="149" t="s">
        <v>3400</v>
      </c>
      <c r="F2438" s="150">
        <v>5.05</v>
      </c>
      <c r="G2438" s="150">
        <v>0.19467999999999999</v>
      </c>
      <c r="H2438" s="150">
        <v>1.6E-2</v>
      </c>
      <c r="I2438" s="151">
        <f t="shared" si="258"/>
        <v>0.96</v>
      </c>
      <c r="J2438">
        <f t="shared" si="259"/>
        <v>0.6399999999999999</v>
      </c>
      <c r="K2438">
        <f t="shared" si="260"/>
        <v>0.48</v>
      </c>
      <c r="L2438">
        <f t="shared" si="261"/>
        <v>0.72</v>
      </c>
      <c r="M2438" s="150"/>
      <c r="U2438" s="239"/>
    </row>
    <row r="2439" spans="1:21">
      <c r="A2439" s="239" t="s">
        <v>3987</v>
      </c>
      <c r="B2439" s="239">
        <f t="shared" si="256"/>
        <v>62</v>
      </c>
      <c r="C2439" s="239">
        <f t="shared" si="257"/>
        <v>4</v>
      </c>
      <c r="E2439" s="149" t="s">
        <v>3401</v>
      </c>
      <c r="F2439" s="150">
        <v>5.72</v>
      </c>
      <c r="G2439" s="150">
        <v>0.19467999999999999</v>
      </c>
      <c r="H2439" s="150">
        <v>1.6E-2</v>
      </c>
      <c r="I2439" s="151">
        <f t="shared" si="258"/>
        <v>0.96</v>
      </c>
      <c r="J2439">
        <f t="shared" si="259"/>
        <v>0.6399999999999999</v>
      </c>
      <c r="K2439">
        <f t="shared" si="260"/>
        <v>0.48</v>
      </c>
      <c r="L2439">
        <f t="shared" si="261"/>
        <v>0.72</v>
      </c>
      <c r="M2439" s="150"/>
      <c r="U2439" s="239"/>
    </row>
    <row r="2440" spans="1:21">
      <c r="A2440" s="239" t="s">
        <v>3987</v>
      </c>
      <c r="B2440" s="239">
        <f t="shared" si="256"/>
        <v>62</v>
      </c>
      <c r="C2440" s="239">
        <f t="shared" si="257"/>
        <v>4.5</v>
      </c>
      <c r="E2440" s="149" t="s">
        <v>3402</v>
      </c>
      <c r="F2440" s="150">
        <v>6.38</v>
      </c>
      <c r="G2440" s="150">
        <v>0.19467999999999999</v>
      </c>
      <c r="H2440" s="150">
        <v>1.6E-2</v>
      </c>
      <c r="I2440" s="151">
        <f t="shared" si="258"/>
        <v>0.96</v>
      </c>
      <c r="J2440">
        <f t="shared" si="259"/>
        <v>0.6399999999999999</v>
      </c>
      <c r="K2440">
        <f t="shared" si="260"/>
        <v>0.48</v>
      </c>
      <c r="L2440">
        <f t="shared" si="261"/>
        <v>0.72</v>
      </c>
      <c r="M2440" s="150"/>
      <c r="U2440" s="239"/>
    </row>
    <row r="2441" spans="1:21">
      <c r="A2441" s="239" t="s">
        <v>3987</v>
      </c>
      <c r="B2441" s="239">
        <f t="shared" si="256"/>
        <v>62</v>
      </c>
      <c r="C2441" s="239">
        <f t="shared" si="257"/>
        <v>5</v>
      </c>
      <c r="E2441" s="149" t="s">
        <v>3403</v>
      </c>
      <c r="F2441" s="150">
        <v>7.03</v>
      </c>
      <c r="G2441" s="150">
        <v>0.19467999999999999</v>
      </c>
      <c r="H2441" s="150">
        <v>0.02</v>
      </c>
      <c r="I2441" s="151">
        <f t="shared" si="258"/>
        <v>1.2</v>
      </c>
      <c r="J2441">
        <f t="shared" si="259"/>
        <v>0.79999999999999993</v>
      </c>
      <c r="K2441">
        <f t="shared" si="260"/>
        <v>0.6</v>
      </c>
      <c r="L2441">
        <f t="shared" si="261"/>
        <v>0.89999999999999991</v>
      </c>
      <c r="M2441" s="150"/>
      <c r="U2441" s="239"/>
    </row>
    <row r="2442" spans="1:21">
      <c r="A2442" s="239" t="s">
        <v>3987</v>
      </c>
      <c r="B2442" s="239">
        <f t="shared" si="256"/>
        <v>62</v>
      </c>
      <c r="C2442" s="239">
        <f t="shared" si="257"/>
        <v>5.5</v>
      </c>
      <c r="E2442" s="149" t="s">
        <v>3404</v>
      </c>
      <c r="F2442" s="150">
        <v>7.66</v>
      </c>
      <c r="G2442" s="150">
        <v>0.19467999999999999</v>
      </c>
      <c r="H2442" s="150">
        <v>0.02</v>
      </c>
      <c r="I2442" s="151">
        <f t="shared" si="258"/>
        <v>1.2</v>
      </c>
      <c r="J2442">
        <f t="shared" si="259"/>
        <v>0.79999999999999993</v>
      </c>
      <c r="K2442">
        <f t="shared" si="260"/>
        <v>0.6</v>
      </c>
      <c r="L2442">
        <f t="shared" si="261"/>
        <v>0.89999999999999991</v>
      </c>
      <c r="M2442" s="150"/>
      <c r="U2442" s="239"/>
    </row>
    <row r="2443" spans="1:21">
      <c r="A2443" s="239" t="s">
        <v>3987</v>
      </c>
      <c r="B2443" s="239">
        <f t="shared" si="256"/>
        <v>62</v>
      </c>
      <c r="C2443" s="239">
        <f t="shared" si="257"/>
        <v>6</v>
      </c>
      <c r="E2443" s="149" t="s">
        <v>3405</v>
      </c>
      <c r="F2443" s="150">
        <v>8.2899999999999991</v>
      </c>
      <c r="G2443" s="150">
        <v>0.19467999999999999</v>
      </c>
      <c r="H2443" s="150">
        <v>2.4E-2</v>
      </c>
      <c r="I2443" s="151">
        <f t="shared" si="258"/>
        <v>1.44</v>
      </c>
      <c r="J2443">
        <f t="shared" si="259"/>
        <v>0.96</v>
      </c>
      <c r="K2443">
        <f t="shared" si="260"/>
        <v>0.72</v>
      </c>
      <c r="L2443">
        <f t="shared" si="261"/>
        <v>1.08</v>
      </c>
      <c r="M2443" s="150"/>
      <c r="U2443" s="239"/>
    </row>
    <row r="2444" spans="1:21">
      <c r="A2444" s="239" t="s">
        <v>3987</v>
      </c>
      <c r="B2444" s="239">
        <f t="shared" si="256"/>
        <v>62</v>
      </c>
      <c r="C2444" s="239">
        <f t="shared" si="257"/>
        <v>7</v>
      </c>
      <c r="E2444" s="149" t="s">
        <v>3406</v>
      </c>
      <c r="F2444" s="150">
        <v>9.5</v>
      </c>
      <c r="G2444" s="150">
        <v>0.19467999999999999</v>
      </c>
      <c r="H2444" s="150">
        <v>2.8000000000000004E-2</v>
      </c>
      <c r="I2444" s="151">
        <f t="shared" si="258"/>
        <v>1.6800000000000002</v>
      </c>
      <c r="J2444">
        <f t="shared" si="259"/>
        <v>1.1200000000000001</v>
      </c>
      <c r="K2444">
        <f t="shared" si="260"/>
        <v>0.84000000000000008</v>
      </c>
      <c r="L2444">
        <f t="shared" si="261"/>
        <v>1.2600000000000002</v>
      </c>
      <c r="M2444" s="150"/>
      <c r="U2444" s="239"/>
    </row>
    <row r="2445" spans="1:21">
      <c r="A2445" s="239" t="s">
        <v>3987</v>
      </c>
      <c r="B2445" s="239">
        <f t="shared" si="256"/>
        <v>62</v>
      </c>
      <c r="C2445" s="239">
        <f t="shared" si="257"/>
        <v>8</v>
      </c>
      <c r="E2445" s="149" t="s">
        <v>3407</v>
      </c>
      <c r="F2445" s="150">
        <v>10.65</v>
      </c>
      <c r="G2445" s="150">
        <v>0.19467999999999999</v>
      </c>
      <c r="H2445" s="150">
        <v>2.8000000000000004E-2</v>
      </c>
      <c r="I2445" s="151">
        <f t="shared" si="258"/>
        <v>1.6800000000000002</v>
      </c>
      <c r="J2445">
        <f t="shared" si="259"/>
        <v>1.1200000000000001</v>
      </c>
      <c r="K2445">
        <f t="shared" si="260"/>
        <v>0.84000000000000008</v>
      </c>
      <c r="L2445">
        <f t="shared" si="261"/>
        <v>1.2600000000000002</v>
      </c>
      <c r="M2445" s="150"/>
      <c r="U2445" s="239"/>
    </row>
    <row r="2446" spans="1:21">
      <c r="A2446" s="239" t="s">
        <v>3987</v>
      </c>
      <c r="B2446" s="239">
        <f t="shared" si="256"/>
        <v>62</v>
      </c>
      <c r="C2446" s="239">
        <f t="shared" si="257"/>
        <v>9</v>
      </c>
      <c r="E2446" s="149" t="s">
        <v>3408</v>
      </c>
      <c r="F2446" s="150">
        <v>11.76</v>
      </c>
      <c r="G2446" s="150">
        <v>0.19467999999999999</v>
      </c>
      <c r="H2446" s="150">
        <v>3.2000000000000001E-2</v>
      </c>
      <c r="I2446" s="151">
        <f t="shared" si="258"/>
        <v>1.92</v>
      </c>
      <c r="J2446">
        <f t="shared" si="259"/>
        <v>1.2799999999999998</v>
      </c>
      <c r="K2446">
        <f t="shared" si="260"/>
        <v>0.96</v>
      </c>
      <c r="L2446">
        <f t="shared" si="261"/>
        <v>1.44</v>
      </c>
      <c r="M2446" s="150"/>
      <c r="U2446" s="239"/>
    </row>
    <row r="2447" spans="1:21">
      <c r="A2447" s="239" t="s">
        <v>3987</v>
      </c>
      <c r="B2447" s="239">
        <f t="shared" si="256"/>
        <v>62</v>
      </c>
      <c r="C2447" s="239">
        <f t="shared" si="257"/>
        <v>9.5</v>
      </c>
      <c r="E2447" s="149" t="s">
        <v>3409</v>
      </c>
      <c r="F2447" s="150">
        <v>12.3</v>
      </c>
      <c r="G2447" s="150">
        <v>0.19467999999999999</v>
      </c>
      <c r="H2447" s="150">
        <v>3.5999999999999997E-2</v>
      </c>
      <c r="I2447" s="151">
        <f t="shared" si="258"/>
        <v>2.1599999999999997</v>
      </c>
      <c r="J2447">
        <f t="shared" si="259"/>
        <v>1.4399999999999997</v>
      </c>
      <c r="K2447">
        <f t="shared" si="260"/>
        <v>1.0799999999999998</v>
      </c>
      <c r="L2447">
        <f t="shared" si="261"/>
        <v>1.6199999999999997</v>
      </c>
      <c r="M2447" s="150"/>
      <c r="U2447" s="239"/>
    </row>
    <row r="2448" spans="1:21">
      <c r="A2448" s="239" t="s">
        <v>3987</v>
      </c>
      <c r="B2448" s="239">
        <f t="shared" si="256"/>
        <v>62</v>
      </c>
      <c r="C2448" s="239">
        <f t="shared" si="257"/>
        <v>10</v>
      </c>
      <c r="E2448" s="149" t="s">
        <v>3395</v>
      </c>
      <c r="F2448" s="150">
        <v>12.82</v>
      </c>
      <c r="G2448" s="150">
        <v>0.19467999999999999</v>
      </c>
      <c r="H2448" s="150">
        <v>3.5999999999999997E-2</v>
      </c>
      <c r="I2448" s="151">
        <f t="shared" si="258"/>
        <v>2.1599999999999997</v>
      </c>
      <c r="J2448">
        <f t="shared" si="259"/>
        <v>1.4399999999999997</v>
      </c>
      <c r="K2448">
        <f t="shared" si="260"/>
        <v>1.0799999999999998</v>
      </c>
      <c r="L2448">
        <f t="shared" si="261"/>
        <v>1.6199999999999997</v>
      </c>
      <c r="M2448" s="150"/>
      <c r="U2448" s="239"/>
    </row>
    <row r="2449" spans="1:21">
      <c r="A2449" s="239" t="s">
        <v>3987</v>
      </c>
      <c r="B2449" s="239">
        <f t="shared" si="256"/>
        <v>62</v>
      </c>
      <c r="C2449" s="239">
        <f t="shared" si="257"/>
        <v>12</v>
      </c>
      <c r="E2449" s="149" t="s">
        <v>3396</v>
      </c>
      <c r="F2449" s="150">
        <v>14.8</v>
      </c>
      <c r="G2449" s="150">
        <v>0.19467999999999999</v>
      </c>
      <c r="H2449" s="150">
        <v>0.04</v>
      </c>
      <c r="I2449" s="151">
        <f t="shared" si="258"/>
        <v>2.4</v>
      </c>
      <c r="J2449">
        <f t="shared" si="259"/>
        <v>1.5999999999999999</v>
      </c>
      <c r="K2449">
        <f t="shared" si="260"/>
        <v>1.2</v>
      </c>
      <c r="L2449">
        <f t="shared" si="261"/>
        <v>1.7999999999999998</v>
      </c>
      <c r="M2449" s="150"/>
      <c r="U2449" s="239"/>
    </row>
    <row r="2450" spans="1:21">
      <c r="A2450" s="239" t="s">
        <v>3987</v>
      </c>
      <c r="B2450" s="239">
        <f t="shared" si="256"/>
        <v>63</v>
      </c>
      <c r="C2450" s="239">
        <f t="shared" si="257"/>
        <v>1</v>
      </c>
      <c r="E2450" s="149" t="s">
        <v>3410</v>
      </c>
      <c r="F2450" s="150">
        <v>1.53</v>
      </c>
      <c r="G2450" s="150">
        <v>0.19782</v>
      </c>
      <c r="H2450" s="150">
        <v>0.01</v>
      </c>
      <c r="I2450" s="151">
        <f t="shared" si="258"/>
        <v>0.6</v>
      </c>
      <c r="J2450">
        <f t="shared" si="259"/>
        <v>0.39999999999999997</v>
      </c>
      <c r="K2450">
        <f t="shared" si="260"/>
        <v>0.3</v>
      </c>
      <c r="L2450">
        <f t="shared" si="261"/>
        <v>0.44999999999999996</v>
      </c>
      <c r="M2450" s="150"/>
      <c r="U2450" s="239"/>
    </row>
    <row r="2451" spans="1:21">
      <c r="A2451" s="239" t="s">
        <v>3987</v>
      </c>
      <c r="B2451" s="239">
        <f t="shared" si="256"/>
        <v>63</v>
      </c>
      <c r="C2451" s="239">
        <f t="shared" si="257"/>
        <v>1.5</v>
      </c>
      <c r="E2451" s="149" t="s">
        <v>3411</v>
      </c>
      <c r="F2451" s="150">
        <v>2.2799999999999998</v>
      </c>
      <c r="G2451" s="150">
        <v>0.19782</v>
      </c>
      <c r="H2451" s="150">
        <v>0.01</v>
      </c>
      <c r="I2451" s="151">
        <f t="shared" si="258"/>
        <v>0.6</v>
      </c>
      <c r="J2451">
        <f t="shared" si="259"/>
        <v>0.39999999999999997</v>
      </c>
      <c r="K2451">
        <f t="shared" si="260"/>
        <v>0.3</v>
      </c>
      <c r="L2451">
        <f t="shared" si="261"/>
        <v>0.44999999999999996</v>
      </c>
      <c r="M2451" s="150"/>
      <c r="U2451" s="239"/>
    </row>
    <row r="2452" spans="1:21">
      <c r="A2452" s="239" t="s">
        <v>3987</v>
      </c>
      <c r="B2452" s="239">
        <f t="shared" si="256"/>
        <v>63</v>
      </c>
      <c r="C2452" s="239">
        <f t="shared" si="257"/>
        <v>2</v>
      </c>
      <c r="E2452" s="149" t="s">
        <v>3415</v>
      </c>
      <c r="F2452" s="150">
        <v>3.01</v>
      </c>
      <c r="G2452" s="150">
        <v>0.19782</v>
      </c>
      <c r="H2452" s="150">
        <v>0.01</v>
      </c>
      <c r="I2452" s="151">
        <f t="shared" si="258"/>
        <v>0.6</v>
      </c>
      <c r="J2452">
        <f t="shared" si="259"/>
        <v>0.39999999999999997</v>
      </c>
      <c r="K2452">
        <f t="shared" si="260"/>
        <v>0.3</v>
      </c>
      <c r="L2452">
        <f t="shared" si="261"/>
        <v>0.44999999999999996</v>
      </c>
      <c r="M2452" s="150"/>
      <c r="U2452" s="239"/>
    </row>
    <row r="2453" spans="1:21">
      <c r="A2453" s="239" t="s">
        <v>3987</v>
      </c>
      <c r="B2453" s="239">
        <f t="shared" si="256"/>
        <v>63</v>
      </c>
      <c r="C2453" s="239">
        <f t="shared" si="257"/>
        <v>2.5</v>
      </c>
      <c r="E2453" s="149" t="s">
        <v>3416</v>
      </c>
      <c r="F2453" s="150">
        <v>3.73</v>
      </c>
      <c r="G2453" s="150">
        <v>0.19782</v>
      </c>
      <c r="H2453" s="150">
        <v>1.2E-2</v>
      </c>
      <c r="I2453" s="151">
        <f t="shared" si="258"/>
        <v>0.72</v>
      </c>
      <c r="J2453">
        <f t="shared" si="259"/>
        <v>0.48</v>
      </c>
      <c r="K2453">
        <f t="shared" si="260"/>
        <v>0.36</v>
      </c>
      <c r="L2453">
        <f t="shared" si="261"/>
        <v>0.54</v>
      </c>
      <c r="M2453" s="150"/>
      <c r="U2453" s="239"/>
    </row>
    <row r="2454" spans="1:21">
      <c r="A2454" s="239" t="s">
        <v>3987</v>
      </c>
      <c r="B2454" s="239">
        <f t="shared" si="256"/>
        <v>63</v>
      </c>
      <c r="C2454" s="239">
        <f t="shared" si="257"/>
        <v>3</v>
      </c>
      <c r="E2454" s="149" t="s">
        <v>3417</v>
      </c>
      <c r="F2454" s="150">
        <v>4.4400000000000004</v>
      </c>
      <c r="G2454" s="150">
        <v>0.19782</v>
      </c>
      <c r="H2454" s="150">
        <v>1.2E-2</v>
      </c>
      <c r="I2454" s="151">
        <f t="shared" si="258"/>
        <v>0.72</v>
      </c>
      <c r="J2454">
        <f t="shared" si="259"/>
        <v>0.48</v>
      </c>
      <c r="K2454">
        <f t="shared" si="260"/>
        <v>0.36</v>
      </c>
      <c r="L2454">
        <f t="shared" si="261"/>
        <v>0.54</v>
      </c>
      <c r="M2454" s="150"/>
      <c r="U2454" s="239"/>
    </row>
    <row r="2455" spans="1:21">
      <c r="A2455" s="239" t="s">
        <v>3987</v>
      </c>
      <c r="B2455" s="239">
        <f t="shared" si="256"/>
        <v>63</v>
      </c>
      <c r="C2455" s="239">
        <f t="shared" si="257"/>
        <v>3.5</v>
      </c>
      <c r="E2455" s="149" t="s">
        <v>3418</v>
      </c>
      <c r="F2455" s="150">
        <v>5.14</v>
      </c>
      <c r="G2455" s="150">
        <v>0.19782</v>
      </c>
      <c r="H2455" s="150">
        <v>1.6E-2</v>
      </c>
      <c r="I2455" s="151">
        <f t="shared" si="258"/>
        <v>0.96</v>
      </c>
      <c r="J2455">
        <f t="shared" si="259"/>
        <v>0.6399999999999999</v>
      </c>
      <c r="K2455">
        <f t="shared" si="260"/>
        <v>0.48</v>
      </c>
      <c r="L2455">
        <f t="shared" si="261"/>
        <v>0.72</v>
      </c>
      <c r="M2455" s="150"/>
      <c r="U2455" s="239"/>
    </row>
    <row r="2456" spans="1:21">
      <c r="A2456" s="239" t="s">
        <v>3987</v>
      </c>
      <c r="B2456" s="239">
        <f t="shared" si="256"/>
        <v>63</v>
      </c>
      <c r="C2456" s="239">
        <f t="shared" si="257"/>
        <v>4</v>
      </c>
      <c r="E2456" s="149" t="s">
        <v>3419</v>
      </c>
      <c r="F2456" s="150">
        <v>5.82</v>
      </c>
      <c r="G2456" s="150">
        <v>0.19782</v>
      </c>
      <c r="H2456" s="150">
        <v>1.6E-2</v>
      </c>
      <c r="I2456" s="151">
        <f t="shared" si="258"/>
        <v>0.96</v>
      </c>
      <c r="J2456">
        <f t="shared" si="259"/>
        <v>0.6399999999999999</v>
      </c>
      <c r="K2456">
        <f t="shared" si="260"/>
        <v>0.48</v>
      </c>
      <c r="L2456">
        <f t="shared" si="261"/>
        <v>0.72</v>
      </c>
      <c r="M2456" s="150"/>
      <c r="U2456" s="239"/>
    </row>
    <row r="2457" spans="1:21">
      <c r="A2457" s="239" t="s">
        <v>3987</v>
      </c>
      <c r="B2457" s="239">
        <f t="shared" si="256"/>
        <v>63</v>
      </c>
      <c r="C2457" s="239">
        <f t="shared" si="257"/>
        <v>4.5</v>
      </c>
      <c r="E2457" s="149" t="s">
        <v>3420</v>
      </c>
      <c r="F2457" s="150">
        <v>6.49</v>
      </c>
      <c r="G2457" s="150">
        <v>0.19782</v>
      </c>
      <c r="H2457" s="150">
        <v>0.02</v>
      </c>
      <c r="I2457" s="151">
        <f t="shared" si="258"/>
        <v>1.2</v>
      </c>
      <c r="J2457">
        <f t="shared" si="259"/>
        <v>0.79999999999999993</v>
      </c>
      <c r="K2457">
        <f t="shared" si="260"/>
        <v>0.6</v>
      </c>
      <c r="L2457">
        <f t="shared" si="261"/>
        <v>0.89999999999999991</v>
      </c>
      <c r="M2457" s="150"/>
      <c r="U2457" s="239"/>
    </row>
    <row r="2458" spans="1:21">
      <c r="A2458" s="239" t="s">
        <v>3987</v>
      </c>
      <c r="B2458" s="239">
        <f t="shared" si="256"/>
        <v>63</v>
      </c>
      <c r="C2458" s="239">
        <f t="shared" si="257"/>
        <v>5</v>
      </c>
      <c r="E2458" s="149" t="s">
        <v>3421</v>
      </c>
      <c r="F2458" s="150">
        <v>8</v>
      </c>
      <c r="G2458" s="150">
        <v>0.19782</v>
      </c>
      <c r="H2458" s="150">
        <v>2.4E-2</v>
      </c>
      <c r="I2458" s="151">
        <f t="shared" si="258"/>
        <v>1.44</v>
      </c>
      <c r="J2458">
        <f t="shared" si="259"/>
        <v>0.96</v>
      </c>
      <c r="K2458">
        <f t="shared" si="260"/>
        <v>0.72</v>
      </c>
      <c r="L2458">
        <f t="shared" si="261"/>
        <v>1.08</v>
      </c>
      <c r="M2458" s="150"/>
      <c r="U2458" s="239"/>
    </row>
    <row r="2459" spans="1:21">
      <c r="A2459" s="239" t="s">
        <v>3987</v>
      </c>
      <c r="B2459" s="239">
        <f t="shared" si="256"/>
        <v>63</v>
      </c>
      <c r="C2459" s="239">
        <f t="shared" si="257"/>
        <v>5.5</v>
      </c>
      <c r="E2459" s="149" t="s">
        <v>3422</v>
      </c>
      <c r="F2459" s="150">
        <v>7.8</v>
      </c>
      <c r="G2459" s="150">
        <v>0.19782</v>
      </c>
      <c r="H2459" s="150">
        <v>0.02</v>
      </c>
      <c r="I2459" s="151">
        <f t="shared" si="258"/>
        <v>1.2</v>
      </c>
      <c r="J2459">
        <f t="shared" si="259"/>
        <v>0.79999999999999993</v>
      </c>
      <c r="K2459">
        <f t="shared" si="260"/>
        <v>0.6</v>
      </c>
      <c r="L2459">
        <f t="shared" si="261"/>
        <v>0.89999999999999991</v>
      </c>
      <c r="M2459" s="150"/>
      <c r="U2459" s="239"/>
    </row>
    <row r="2460" spans="1:21">
      <c r="A2460" s="239" t="s">
        <v>3987</v>
      </c>
      <c r="B2460" s="239">
        <f t="shared" si="256"/>
        <v>63</v>
      </c>
      <c r="C2460" s="239">
        <f t="shared" si="257"/>
        <v>6</v>
      </c>
      <c r="E2460" s="149" t="s">
        <v>3423</v>
      </c>
      <c r="F2460" s="150">
        <v>8.43</v>
      </c>
      <c r="G2460" s="150">
        <v>0.19782</v>
      </c>
      <c r="H2460" s="150">
        <v>2.4E-2</v>
      </c>
      <c r="I2460" s="151">
        <f t="shared" si="258"/>
        <v>1.44</v>
      </c>
      <c r="J2460">
        <f t="shared" si="259"/>
        <v>0.96</v>
      </c>
      <c r="K2460">
        <f t="shared" si="260"/>
        <v>0.72</v>
      </c>
      <c r="L2460">
        <f t="shared" si="261"/>
        <v>1.08</v>
      </c>
      <c r="M2460" s="150"/>
      <c r="U2460" s="239"/>
    </row>
    <row r="2461" spans="1:21">
      <c r="A2461" s="239" t="s">
        <v>3987</v>
      </c>
      <c r="B2461" s="239">
        <f t="shared" si="256"/>
        <v>63</v>
      </c>
      <c r="C2461" s="239">
        <f t="shared" si="257"/>
        <v>6.5</v>
      </c>
      <c r="E2461" s="149" t="s">
        <v>3424</v>
      </c>
      <c r="F2461" s="150">
        <v>9.9</v>
      </c>
      <c r="G2461" s="150">
        <v>0.19782</v>
      </c>
      <c r="H2461" s="150">
        <v>2.8000000000000004E-2</v>
      </c>
      <c r="I2461" s="151">
        <f t="shared" si="258"/>
        <v>1.6800000000000002</v>
      </c>
      <c r="J2461">
        <f t="shared" si="259"/>
        <v>1.1200000000000001</v>
      </c>
      <c r="K2461">
        <f t="shared" si="260"/>
        <v>0.84000000000000008</v>
      </c>
      <c r="L2461">
        <f t="shared" si="261"/>
        <v>1.2600000000000002</v>
      </c>
      <c r="M2461" s="150"/>
      <c r="U2461" s="239"/>
    </row>
    <row r="2462" spans="1:21">
      <c r="A2462" s="239" t="s">
        <v>3987</v>
      </c>
      <c r="B2462" s="239">
        <f t="shared" si="256"/>
        <v>63</v>
      </c>
      <c r="C2462" s="239">
        <f t="shared" si="257"/>
        <v>8</v>
      </c>
      <c r="E2462" s="149" t="s">
        <v>3425</v>
      </c>
      <c r="F2462" s="150">
        <v>10.85</v>
      </c>
      <c r="G2462" s="150">
        <v>0.19782</v>
      </c>
      <c r="H2462" s="150">
        <v>3.2000000000000001E-2</v>
      </c>
      <c r="I2462" s="151">
        <f t="shared" si="258"/>
        <v>1.92</v>
      </c>
      <c r="J2462">
        <f t="shared" si="259"/>
        <v>1.2799999999999998</v>
      </c>
      <c r="K2462">
        <f t="shared" si="260"/>
        <v>0.96</v>
      </c>
      <c r="L2462">
        <f t="shared" si="261"/>
        <v>1.44</v>
      </c>
      <c r="M2462" s="150"/>
      <c r="U2462" s="239"/>
    </row>
    <row r="2463" spans="1:21">
      <c r="A2463" s="239" t="s">
        <v>3987</v>
      </c>
      <c r="B2463" s="239">
        <f t="shared" si="256"/>
        <v>63</v>
      </c>
      <c r="C2463" s="239">
        <f t="shared" si="257"/>
        <v>9</v>
      </c>
      <c r="E2463" s="149" t="s">
        <v>3426</v>
      </c>
      <c r="F2463" s="150">
        <v>12.7</v>
      </c>
      <c r="G2463" s="150">
        <v>0.19782</v>
      </c>
      <c r="H2463" s="150">
        <v>3.5999999999999997E-2</v>
      </c>
      <c r="I2463" s="151">
        <f t="shared" si="258"/>
        <v>2.1599999999999997</v>
      </c>
      <c r="J2463">
        <f t="shared" si="259"/>
        <v>1.4399999999999997</v>
      </c>
      <c r="K2463">
        <f t="shared" si="260"/>
        <v>1.0799999999999998</v>
      </c>
      <c r="L2463">
        <f t="shared" si="261"/>
        <v>1.6199999999999997</v>
      </c>
      <c r="M2463" s="150"/>
      <c r="U2463" s="239"/>
    </row>
    <row r="2464" spans="1:21">
      <c r="A2464" s="239" t="s">
        <v>3987</v>
      </c>
      <c r="B2464" s="239">
        <f t="shared" si="256"/>
        <v>63</v>
      </c>
      <c r="C2464" s="239">
        <f t="shared" si="257"/>
        <v>10</v>
      </c>
      <c r="E2464" s="149" t="s">
        <v>3412</v>
      </c>
      <c r="F2464" s="150">
        <v>13.07</v>
      </c>
      <c r="G2464" s="150">
        <v>0.19782</v>
      </c>
      <c r="H2464" s="150">
        <v>3.5999999999999997E-2</v>
      </c>
      <c r="I2464" s="151">
        <f t="shared" si="258"/>
        <v>2.1599999999999997</v>
      </c>
      <c r="J2464">
        <f t="shared" si="259"/>
        <v>1.4399999999999997</v>
      </c>
      <c r="K2464">
        <f t="shared" si="260"/>
        <v>1.0799999999999998</v>
      </c>
      <c r="L2464">
        <f t="shared" si="261"/>
        <v>1.6199999999999997</v>
      </c>
      <c r="M2464" s="150"/>
      <c r="U2464" s="239"/>
    </row>
    <row r="2465" spans="1:21">
      <c r="A2465" s="239" t="s">
        <v>3987</v>
      </c>
      <c r="B2465" s="239">
        <f t="shared" si="256"/>
        <v>63</v>
      </c>
      <c r="C2465" s="239">
        <f t="shared" si="257"/>
        <v>11.5</v>
      </c>
      <c r="E2465" s="149" t="s">
        <v>3413</v>
      </c>
      <c r="F2465" s="150">
        <v>15.2</v>
      </c>
      <c r="G2465" s="150">
        <v>0.19782</v>
      </c>
      <c r="H2465" s="150">
        <v>4.3999999999999997E-2</v>
      </c>
      <c r="I2465" s="151">
        <f t="shared" si="258"/>
        <v>2.6399999999999997</v>
      </c>
      <c r="J2465">
        <f t="shared" si="259"/>
        <v>1.7599999999999998</v>
      </c>
      <c r="K2465">
        <f t="shared" si="260"/>
        <v>1.3199999999999998</v>
      </c>
      <c r="L2465">
        <f t="shared" si="261"/>
        <v>1.9799999999999998</v>
      </c>
      <c r="M2465" s="150"/>
      <c r="U2465" s="239"/>
    </row>
    <row r="2466" spans="1:21">
      <c r="A2466" s="239" t="s">
        <v>3987</v>
      </c>
      <c r="B2466" s="239">
        <f t="shared" si="256"/>
        <v>63</v>
      </c>
      <c r="C2466" s="239">
        <f t="shared" si="257"/>
        <v>15.5</v>
      </c>
      <c r="E2466" s="149" t="s">
        <v>3414</v>
      </c>
      <c r="F2466" s="150">
        <v>18.7</v>
      </c>
      <c r="G2466" s="150">
        <v>0.19782</v>
      </c>
      <c r="H2466" s="150">
        <v>5.2000000000000005E-2</v>
      </c>
      <c r="I2466" s="151">
        <f t="shared" si="258"/>
        <v>3.12</v>
      </c>
      <c r="J2466">
        <f t="shared" si="259"/>
        <v>2.08</v>
      </c>
      <c r="K2466">
        <f t="shared" si="260"/>
        <v>1.56</v>
      </c>
      <c r="L2466">
        <f t="shared" si="261"/>
        <v>2.34</v>
      </c>
      <c r="M2466" s="150"/>
      <c r="U2466" s="239"/>
    </row>
    <row r="2467" spans="1:21">
      <c r="A2467" s="239" t="s">
        <v>3987</v>
      </c>
      <c r="B2467" s="239">
        <f t="shared" si="256"/>
        <v>63.5</v>
      </c>
      <c r="C2467" s="239">
        <f t="shared" si="257"/>
        <v>2.9</v>
      </c>
      <c r="E2467" s="149" t="s">
        <v>3427</v>
      </c>
      <c r="F2467" s="150">
        <v>4.33</v>
      </c>
      <c r="G2467" s="150">
        <v>0.19939000000000001</v>
      </c>
      <c r="H2467" s="150">
        <v>1.2E-2</v>
      </c>
      <c r="I2467" s="151">
        <f t="shared" si="258"/>
        <v>0.72</v>
      </c>
      <c r="J2467">
        <f t="shared" si="259"/>
        <v>0.48</v>
      </c>
      <c r="K2467">
        <f t="shared" si="260"/>
        <v>0.36</v>
      </c>
      <c r="L2467">
        <f t="shared" si="261"/>
        <v>0.54</v>
      </c>
      <c r="M2467" s="150"/>
      <c r="U2467" s="239"/>
    </row>
    <row r="2468" spans="1:21">
      <c r="A2468" s="239" t="s">
        <v>3987</v>
      </c>
      <c r="B2468" s="239">
        <f t="shared" si="256"/>
        <v>63.5</v>
      </c>
      <c r="C2468" s="239">
        <f t="shared" si="257"/>
        <v>3.2</v>
      </c>
      <c r="E2468" s="149" t="s">
        <v>3428</v>
      </c>
      <c r="F2468" s="150">
        <v>4.72</v>
      </c>
      <c r="G2468" s="150">
        <v>0.19939000000000001</v>
      </c>
      <c r="H2468" s="150">
        <v>1.2E-2</v>
      </c>
      <c r="I2468" s="151">
        <f t="shared" si="258"/>
        <v>0.72</v>
      </c>
      <c r="J2468">
        <f t="shared" si="259"/>
        <v>0.48</v>
      </c>
      <c r="K2468">
        <f t="shared" si="260"/>
        <v>0.36</v>
      </c>
      <c r="L2468">
        <f t="shared" si="261"/>
        <v>0.54</v>
      </c>
      <c r="M2468" s="150"/>
      <c r="U2468" s="239"/>
    </row>
    <row r="2469" spans="1:21">
      <c r="A2469" s="239" t="s">
        <v>3987</v>
      </c>
      <c r="B2469" s="239">
        <f t="shared" si="256"/>
        <v>63.5</v>
      </c>
      <c r="C2469" s="239">
        <f t="shared" si="257"/>
        <v>3.6</v>
      </c>
      <c r="E2469" s="149" t="s">
        <v>3429</v>
      </c>
      <c r="F2469" s="150">
        <v>5.32</v>
      </c>
      <c r="G2469" s="150">
        <v>0.19939000000000001</v>
      </c>
      <c r="H2469" s="150">
        <v>1.6E-2</v>
      </c>
      <c r="I2469" s="151">
        <f t="shared" si="258"/>
        <v>0.96</v>
      </c>
      <c r="J2469">
        <f t="shared" si="259"/>
        <v>0.6399999999999999</v>
      </c>
      <c r="K2469">
        <f t="shared" si="260"/>
        <v>0.48</v>
      </c>
      <c r="L2469">
        <f t="shared" si="261"/>
        <v>0.72</v>
      </c>
      <c r="M2469" s="150"/>
      <c r="U2469" s="239"/>
    </row>
    <row r="2470" spans="1:21">
      <c r="A2470" s="239" t="s">
        <v>3987</v>
      </c>
      <c r="B2470" s="239">
        <f t="shared" ref="B2470:B2533" si="262">SPLITME($E2470,0,"*","tube Ø")</f>
        <v>63.5</v>
      </c>
      <c r="C2470" s="239">
        <f t="shared" ref="C2470:C2533" si="263">SPLITME($E2470,1,"*","tube Ø")</f>
        <v>4</v>
      </c>
      <c r="E2470" s="149" t="s">
        <v>3430</v>
      </c>
      <c r="F2470" s="150">
        <v>5.87</v>
      </c>
      <c r="G2470" s="150">
        <v>0.19939000000000001</v>
      </c>
      <c r="H2470" s="150">
        <v>1.6E-2</v>
      </c>
      <c r="I2470" s="151">
        <f t="shared" si="258"/>
        <v>0.96</v>
      </c>
      <c r="J2470">
        <f t="shared" si="259"/>
        <v>0.6399999999999999</v>
      </c>
      <c r="K2470">
        <f t="shared" si="260"/>
        <v>0.48</v>
      </c>
      <c r="L2470">
        <f t="shared" si="261"/>
        <v>0.72</v>
      </c>
      <c r="M2470" s="150"/>
      <c r="U2470" s="239"/>
    </row>
    <row r="2471" spans="1:21">
      <c r="A2471" s="239" t="s">
        <v>3987</v>
      </c>
      <c r="B2471" s="239">
        <f t="shared" si="262"/>
        <v>63.5</v>
      </c>
      <c r="C2471" s="239">
        <f t="shared" si="263"/>
        <v>4.5</v>
      </c>
      <c r="E2471" s="149" t="s">
        <v>3431</v>
      </c>
      <c r="F2471" s="150">
        <v>6.55</v>
      </c>
      <c r="G2471" s="150">
        <v>0.19939000000000001</v>
      </c>
      <c r="H2471" s="150">
        <v>0.02</v>
      </c>
      <c r="I2471" s="151">
        <f t="shared" si="258"/>
        <v>1.2</v>
      </c>
      <c r="J2471">
        <f t="shared" si="259"/>
        <v>0.79999999999999993</v>
      </c>
      <c r="K2471">
        <f t="shared" si="260"/>
        <v>0.6</v>
      </c>
      <c r="L2471">
        <f t="shared" si="261"/>
        <v>0.89999999999999991</v>
      </c>
      <c r="M2471" s="150"/>
      <c r="U2471" s="239"/>
    </row>
    <row r="2472" spans="1:21">
      <c r="A2472" s="239" t="s">
        <v>3987</v>
      </c>
      <c r="B2472" s="239">
        <f t="shared" si="262"/>
        <v>63.5</v>
      </c>
      <c r="C2472" s="239">
        <f t="shared" si="263"/>
        <v>5</v>
      </c>
      <c r="E2472" s="149" t="s">
        <v>3432</v>
      </c>
      <c r="F2472" s="150">
        <v>7.21</v>
      </c>
      <c r="G2472" s="150">
        <v>0.19939000000000001</v>
      </c>
      <c r="H2472" s="150">
        <v>0.02</v>
      </c>
      <c r="I2472" s="151">
        <f t="shared" si="258"/>
        <v>1.2</v>
      </c>
      <c r="J2472">
        <f t="shared" si="259"/>
        <v>0.79999999999999993</v>
      </c>
      <c r="K2472">
        <f t="shared" si="260"/>
        <v>0.6</v>
      </c>
      <c r="L2472">
        <f t="shared" si="261"/>
        <v>0.89999999999999991</v>
      </c>
      <c r="M2472" s="150"/>
      <c r="U2472" s="239"/>
    </row>
    <row r="2473" spans="1:21">
      <c r="A2473" s="239" t="s">
        <v>3987</v>
      </c>
      <c r="B2473" s="239">
        <f t="shared" si="262"/>
        <v>63.5</v>
      </c>
      <c r="C2473" s="239">
        <f t="shared" si="263"/>
        <v>5.6</v>
      </c>
      <c r="E2473" s="149" t="s">
        <v>3433</v>
      </c>
      <c r="F2473" s="150">
        <v>8</v>
      </c>
      <c r="G2473" s="150">
        <v>0.19939000000000001</v>
      </c>
      <c r="H2473" s="150">
        <v>2.4E-2</v>
      </c>
      <c r="I2473" s="151">
        <f t="shared" si="258"/>
        <v>1.44</v>
      </c>
      <c r="J2473">
        <f t="shared" si="259"/>
        <v>0.96</v>
      </c>
      <c r="K2473">
        <f t="shared" si="260"/>
        <v>0.72</v>
      </c>
      <c r="L2473">
        <f t="shared" si="261"/>
        <v>1.08</v>
      </c>
      <c r="M2473" s="150"/>
      <c r="U2473" s="239"/>
    </row>
    <row r="2474" spans="1:21">
      <c r="A2474" s="239" t="s">
        <v>3987</v>
      </c>
      <c r="B2474" s="239">
        <f t="shared" si="262"/>
        <v>63.5</v>
      </c>
      <c r="C2474" s="239">
        <f t="shared" si="263"/>
        <v>6.3</v>
      </c>
      <c r="E2474" s="149" t="s">
        <v>3434</v>
      </c>
      <c r="F2474" s="150">
        <v>8.89</v>
      </c>
      <c r="G2474" s="150">
        <v>0.19939000000000001</v>
      </c>
      <c r="H2474" s="150">
        <v>2.4E-2</v>
      </c>
      <c r="I2474" s="151">
        <f t="shared" si="258"/>
        <v>1.44</v>
      </c>
      <c r="J2474">
        <f t="shared" si="259"/>
        <v>0.96</v>
      </c>
      <c r="K2474">
        <f t="shared" si="260"/>
        <v>0.72</v>
      </c>
      <c r="L2474">
        <f t="shared" si="261"/>
        <v>1.08</v>
      </c>
      <c r="M2474" s="150"/>
      <c r="U2474" s="239"/>
    </row>
    <row r="2475" spans="1:21">
      <c r="A2475" s="239" t="s">
        <v>3987</v>
      </c>
      <c r="B2475" s="239">
        <f t="shared" si="262"/>
        <v>63.5</v>
      </c>
      <c r="C2475" s="239">
        <f t="shared" si="263"/>
        <v>7.1</v>
      </c>
      <c r="E2475" s="149" t="s">
        <v>3435</v>
      </c>
      <c r="F2475" s="150">
        <v>9.8800000000000008</v>
      </c>
      <c r="G2475" s="150">
        <v>0.19939000000000001</v>
      </c>
      <c r="H2475" s="150">
        <v>2.8000000000000004E-2</v>
      </c>
      <c r="I2475" s="151">
        <f t="shared" si="258"/>
        <v>1.6800000000000002</v>
      </c>
      <c r="J2475">
        <f t="shared" si="259"/>
        <v>1.1200000000000001</v>
      </c>
      <c r="K2475">
        <f t="shared" si="260"/>
        <v>0.84000000000000008</v>
      </c>
      <c r="L2475">
        <f t="shared" si="261"/>
        <v>1.2600000000000002</v>
      </c>
      <c r="M2475" s="150"/>
      <c r="U2475" s="239"/>
    </row>
    <row r="2476" spans="1:21">
      <c r="A2476" s="239" t="s">
        <v>3987</v>
      </c>
      <c r="B2476" s="239">
        <f t="shared" si="262"/>
        <v>63.5</v>
      </c>
      <c r="C2476" s="239">
        <f t="shared" si="263"/>
        <v>8</v>
      </c>
      <c r="E2476" s="149" t="s">
        <v>3436</v>
      </c>
      <c r="F2476" s="150">
        <v>10.9</v>
      </c>
      <c r="G2476" s="150">
        <v>0.19939000000000001</v>
      </c>
      <c r="H2476" s="150">
        <v>3.2000000000000001E-2</v>
      </c>
      <c r="I2476" s="151">
        <f t="shared" si="258"/>
        <v>1.92</v>
      </c>
      <c r="J2476">
        <f t="shared" si="259"/>
        <v>1.2799999999999998</v>
      </c>
      <c r="K2476">
        <f t="shared" si="260"/>
        <v>0.96</v>
      </c>
      <c r="L2476">
        <f t="shared" si="261"/>
        <v>1.44</v>
      </c>
      <c r="M2476" s="150"/>
      <c r="U2476" s="239"/>
    </row>
    <row r="2477" spans="1:21">
      <c r="A2477" s="239" t="s">
        <v>3987</v>
      </c>
      <c r="B2477" s="239">
        <f t="shared" si="262"/>
        <v>64</v>
      </c>
      <c r="C2477" s="239">
        <f t="shared" si="263"/>
        <v>1.5</v>
      </c>
      <c r="E2477" s="149" t="s">
        <v>3437</v>
      </c>
      <c r="F2477" s="150">
        <v>2.31</v>
      </c>
      <c r="G2477" s="150">
        <v>0.20096</v>
      </c>
      <c r="H2477" s="150">
        <v>0.01</v>
      </c>
      <c r="I2477" s="151">
        <f t="shared" si="258"/>
        <v>0.6</v>
      </c>
      <c r="J2477">
        <f t="shared" si="259"/>
        <v>0.39999999999999997</v>
      </c>
      <c r="K2477">
        <f t="shared" si="260"/>
        <v>0.3</v>
      </c>
      <c r="L2477">
        <f t="shared" si="261"/>
        <v>0.44999999999999996</v>
      </c>
      <c r="M2477" s="150"/>
      <c r="U2477" s="239"/>
    </row>
    <row r="2478" spans="1:21">
      <c r="A2478" s="239" t="s">
        <v>3987</v>
      </c>
      <c r="B2478" s="239">
        <f t="shared" si="262"/>
        <v>64</v>
      </c>
      <c r="C2478" s="239">
        <f t="shared" si="263"/>
        <v>2</v>
      </c>
      <c r="E2478" s="149" t="s">
        <v>3438</v>
      </c>
      <c r="F2478" s="150">
        <v>3.06</v>
      </c>
      <c r="G2478" s="150">
        <v>0.20096</v>
      </c>
      <c r="H2478" s="150">
        <v>0.01</v>
      </c>
      <c r="I2478" s="151">
        <f t="shared" si="258"/>
        <v>0.6</v>
      </c>
      <c r="J2478">
        <f t="shared" si="259"/>
        <v>0.39999999999999997</v>
      </c>
      <c r="K2478">
        <f t="shared" si="260"/>
        <v>0.3</v>
      </c>
      <c r="L2478">
        <f t="shared" si="261"/>
        <v>0.44999999999999996</v>
      </c>
      <c r="M2478" s="150"/>
      <c r="U2478" s="239"/>
    </row>
    <row r="2479" spans="1:21">
      <c r="A2479" s="239" t="s">
        <v>3987</v>
      </c>
      <c r="B2479" s="239">
        <f t="shared" si="262"/>
        <v>64</v>
      </c>
      <c r="C2479" s="239">
        <f t="shared" si="263"/>
        <v>2.5</v>
      </c>
      <c r="E2479" s="149" t="s">
        <v>3439</v>
      </c>
      <c r="F2479" s="150">
        <v>3.79</v>
      </c>
      <c r="G2479" s="150">
        <v>0.20096</v>
      </c>
      <c r="H2479" s="150">
        <v>1.2E-2</v>
      </c>
      <c r="I2479" s="151">
        <f t="shared" si="258"/>
        <v>0.72</v>
      </c>
      <c r="J2479">
        <f t="shared" si="259"/>
        <v>0.48</v>
      </c>
      <c r="K2479">
        <f t="shared" si="260"/>
        <v>0.36</v>
      </c>
      <c r="L2479">
        <f t="shared" si="261"/>
        <v>0.54</v>
      </c>
      <c r="M2479" s="150"/>
      <c r="U2479" s="239"/>
    </row>
    <row r="2480" spans="1:21">
      <c r="A2480" s="239" t="s">
        <v>3987</v>
      </c>
      <c r="B2480" s="239">
        <f t="shared" si="262"/>
        <v>64</v>
      </c>
      <c r="C2480" s="239">
        <f t="shared" si="263"/>
        <v>3</v>
      </c>
      <c r="E2480" s="149" t="s">
        <v>3440</v>
      </c>
      <c r="F2480" s="150">
        <v>4.51</v>
      </c>
      <c r="G2480" s="150">
        <v>0.20096</v>
      </c>
      <c r="H2480" s="150">
        <v>1.2E-2</v>
      </c>
      <c r="I2480" s="151">
        <f t="shared" si="258"/>
        <v>0.72</v>
      </c>
      <c r="J2480">
        <f t="shared" si="259"/>
        <v>0.48</v>
      </c>
      <c r="K2480">
        <f t="shared" si="260"/>
        <v>0.36</v>
      </c>
      <c r="L2480">
        <f t="shared" si="261"/>
        <v>0.54</v>
      </c>
      <c r="M2480" s="150"/>
      <c r="U2480" s="239"/>
    </row>
    <row r="2481" spans="1:21">
      <c r="A2481" s="239" t="s">
        <v>3987</v>
      </c>
      <c r="B2481" s="239">
        <f t="shared" si="262"/>
        <v>64</v>
      </c>
      <c r="C2481" s="239">
        <f t="shared" si="263"/>
        <v>4</v>
      </c>
      <c r="E2481" s="149" t="s">
        <v>3441</v>
      </c>
      <c r="F2481" s="150">
        <v>5.92</v>
      </c>
      <c r="G2481" s="150">
        <v>0.20096</v>
      </c>
      <c r="H2481" s="150">
        <v>1.6E-2</v>
      </c>
      <c r="I2481" s="151">
        <f t="shared" si="258"/>
        <v>0.96</v>
      </c>
      <c r="J2481">
        <f t="shared" si="259"/>
        <v>0.6399999999999999</v>
      </c>
      <c r="K2481">
        <f t="shared" si="260"/>
        <v>0.48</v>
      </c>
      <c r="L2481">
        <f t="shared" si="261"/>
        <v>0.72</v>
      </c>
      <c r="M2481" s="150"/>
      <c r="U2481" s="239"/>
    </row>
    <row r="2482" spans="1:21">
      <c r="A2482" s="239" t="s">
        <v>3987</v>
      </c>
      <c r="B2482" s="239">
        <f t="shared" si="262"/>
        <v>64</v>
      </c>
      <c r="C2482" s="239">
        <f t="shared" si="263"/>
        <v>4.5</v>
      </c>
      <c r="E2482" s="149" t="s">
        <v>3442</v>
      </c>
      <c r="F2482" s="150">
        <v>6.6</v>
      </c>
      <c r="G2482" s="150">
        <v>0.20096</v>
      </c>
      <c r="H2482" s="150">
        <v>0.02</v>
      </c>
      <c r="I2482" s="151">
        <f t="shared" si="258"/>
        <v>1.2</v>
      </c>
      <c r="J2482">
        <f t="shared" si="259"/>
        <v>0.79999999999999993</v>
      </c>
      <c r="K2482">
        <f t="shared" si="260"/>
        <v>0.6</v>
      </c>
      <c r="L2482">
        <f t="shared" si="261"/>
        <v>0.89999999999999991</v>
      </c>
      <c r="M2482" s="150"/>
      <c r="U2482" s="239"/>
    </row>
    <row r="2483" spans="1:21">
      <c r="A2483" s="239" t="s">
        <v>3987</v>
      </c>
      <c r="B2483" s="239">
        <f t="shared" si="262"/>
        <v>64</v>
      </c>
      <c r="C2483" s="239">
        <f t="shared" si="263"/>
        <v>5</v>
      </c>
      <c r="E2483" s="149" t="s">
        <v>3443</v>
      </c>
      <c r="F2483" s="150">
        <v>7.28</v>
      </c>
      <c r="G2483" s="150">
        <v>0.20096</v>
      </c>
      <c r="H2483" s="150">
        <v>0.02</v>
      </c>
      <c r="I2483" s="151">
        <f t="shared" si="258"/>
        <v>1.2</v>
      </c>
      <c r="J2483">
        <f t="shared" si="259"/>
        <v>0.79999999999999993</v>
      </c>
      <c r="K2483">
        <f t="shared" si="260"/>
        <v>0.6</v>
      </c>
      <c r="L2483">
        <f t="shared" si="261"/>
        <v>0.89999999999999991</v>
      </c>
      <c r="M2483" s="150"/>
      <c r="U2483" s="239"/>
    </row>
    <row r="2484" spans="1:21">
      <c r="A2484" s="239" t="s">
        <v>3987</v>
      </c>
      <c r="B2484" s="239">
        <f t="shared" si="262"/>
        <v>64</v>
      </c>
      <c r="C2484" s="239">
        <f t="shared" si="263"/>
        <v>6</v>
      </c>
      <c r="E2484" s="149" t="s">
        <v>3444</v>
      </c>
      <c r="F2484" s="150">
        <v>8.58</v>
      </c>
      <c r="G2484" s="150">
        <v>0.20096</v>
      </c>
      <c r="H2484" s="150">
        <v>2.4E-2</v>
      </c>
      <c r="I2484" s="151">
        <f t="shared" si="258"/>
        <v>1.44</v>
      </c>
      <c r="J2484">
        <f t="shared" si="259"/>
        <v>0.96</v>
      </c>
      <c r="K2484">
        <f t="shared" si="260"/>
        <v>0.72</v>
      </c>
      <c r="L2484">
        <f t="shared" si="261"/>
        <v>1.08</v>
      </c>
      <c r="M2484" s="150"/>
      <c r="U2484" s="239"/>
    </row>
    <row r="2485" spans="1:21">
      <c r="A2485" s="239" t="s">
        <v>3987</v>
      </c>
      <c r="B2485" s="239">
        <f t="shared" si="262"/>
        <v>65</v>
      </c>
      <c r="C2485" s="239">
        <f t="shared" si="263"/>
        <v>1</v>
      </c>
      <c r="E2485" s="149" t="s">
        <v>3445</v>
      </c>
      <c r="F2485" s="150">
        <v>1.58</v>
      </c>
      <c r="G2485" s="150">
        <v>0.2041</v>
      </c>
      <c r="H2485" s="150">
        <v>0.01</v>
      </c>
      <c r="I2485" s="151">
        <f t="shared" si="258"/>
        <v>0.6</v>
      </c>
      <c r="J2485">
        <f t="shared" si="259"/>
        <v>0.39999999999999997</v>
      </c>
      <c r="K2485">
        <f t="shared" si="260"/>
        <v>0.3</v>
      </c>
      <c r="L2485">
        <f t="shared" si="261"/>
        <v>0.44999999999999996</v>
      </c>
      <c r="M2485" s="150"/>
      <c r="U2485" s="239"/>
    </row>
    <row r="2486" spans="1:21">
      <c r="A2486" s="239" t="s">
        <v>3987</v>
      </c>
      <c r="B2486" s="239">
        <f t="shared" si="262"/>
        <v>65</v>
      </c>
      <c r="C2486" s="239">
        <f t="shared" si="263"/>
        <v>1.5</v>
      </c>
      <c r="E2486" s="149" t="s">
        <v>3446</v>
      </c>
      <c r="F2486" s="150">
        <v>2.35</v>
      </c>
      <c r="G2486" s="150">
        <v>0.2041</v>
      </c>
      <c r="H2486" s="150">
        <v>0.01</v>
      </c>
      <c r="I2486" s="151">
        <f t="shared" si="258"/>
        <v>0.6</v>
      </c>
      <c r="J2486">
        <f t="shared" si="259"/>
        <v>0.39999999999999997</v>
      </c>
      <c r="K2486">
        <f t="shared" si="260"/>
        <v>0.3</v>
      </c>
      <c r="L2486">
        <f t="shared" si="261"/>
        <v>0.44999999999999996</v>
      </c>
      <c r="M2486" s="150"/>
      <c r="U2486" s="239"/>
    </row>
    <row r="2487" spans="1:21">
      <c r="A2487" s="239" t="s">
        <v>3987</v>
      </c>
      <c r="B2487" s="239">
        <f t="shared" si="262"/>
        <v>65</v>
      </c>
      <c r="C2487" s="239">
        <f t="shared" si="263"/>
        <v>2</v>
      </c>
      <c r="E2487" s="149" t="s">
        <v>3452</v>
      </c>
      <c r="F2487" s="150">
        <v>3.11</v>
      </c>
      <c r="G2487" s="150">
        <v>0.2041</v>
      </c>
      <c r="H2487" s="150">
        <v>0.01</v>
      </c>
      <c r="I2487" s="151">
        <f t="shared" si="258"/>
        <v>0.6</v>
      </c>
      <c r="J2487">
        <f t="shared" si="259"/>
        <v>0.39999999999999997</v>
      </c>
      <c r="K2487">
        <f t="shared" si="260"/>
        <v>0.3</v>
      </c>
      <c r="L2487">
        <f t="shared" si="261"/>
        <v>0.44999999999999996</v>
      </c>
      <c r="M2487" s="150"/>
      <c r="U2487" s="239"/>
    </row>
    <row r="2488" spans="1:21">
      <c r="A2488" s="239" t="s">
        <v>3987</v>
      </c>
      <c r="B2488" s="239">
        <f t="shared" si="262"/>
        <v>65</v>
      </c>
      <c r="C2488" s="239">
        <f t="shared" si="263"/>
        <v>2.5</v>
      </c>
      <c r="E2488" s="149" t="s">
        <v>3453</v>
      </c>
      <c r="F2488" s="150">
        <v>3.85</v>
      </c>
      <c r="G2488" s="150">
        <v>0.2041</v>
      </c>
      <c r="H2488" s="150">
        <v>1.2E-2</v>
      </c>
      <c r="I2488" s="151">
        <f t="shared" si="258"/>
        <v>0.72</v>
      </c>
      <c r="J2488">
        <f t="shared" si="259"/>
        <v>0.48</v>
      </c>
      <c r="K2488">
        <f t="shared" si="260"/>
        <v>0.36</v>
      </c>
      <c r="L2488">
        <f t="shared" si="261"/>
        <v>0.54</v>
      </c>
      <c r="M2488" s="150"/>
      <c r="U2488" s="239"/>
    </row>
    <row r="2489" spans="1:21">
      <c r="A2489" s="239" t="s">
        <v>3987</v>
      </c>
      <c r="B2489" s="239">
        <f t="shared" si="262"/>
        <v>65</v>
      </c>
      <c r="C2489" s="239">
        <f t="shared" si="263"/>
        <v>3</v>
      </c>
      <c r="E2489" s="149" t="s">
        <v>3454</v>
      </c>
      <c r="F2489" s="150">
        <v>4.59</v>
      </c>
      <c r="G2489" s="150">
        <v>0.2041</v>
      </c>
      <c r="H2489" s="150">
        <v>1.2E-2</v>
      </c>
      <c r="I2489" s="151">
        <f t="shared" si="258"/>
        <v>0.72</v>
      </c>
      <c r="J2489">
        <f t="shared" si="259"/>
        <v>0.48</v>
      </c>
      <c r="K2489">
        <f t="shared" si="260"/>
        <v>0.36</v>
      </c>
      <c r="L2489">
        <f t="shared" si="261"/>
        <v>0.54</v>
      </c>
      <c r="M2489" s="150"/>
      <c r="U2489" s="239"/>
    </row>
    <row r="2490" spans="1:21">
      <c r="A2490" s="239" t="s">
        <v>3987</v>
      </c>
      <c r="B2490" s="239">
        <f t="shared" si="262"/>
        <v>65</v>
      </c>
      <c r="C2490" s="239">
        <f t="shared" si="263"/>
        <v>3.5</v>
      </c>
      <c r="E2490" s="149" t="s">
        <v>3455</v>
      </c>
      <c r="F2490" s="150">
        <v>5.31</v>
      </c>
      <c r="G2490" s="150">
        <v>0.2041</v>
      </c>
      <c r="H2490" s="150">
        <v>1.6E-2</v>
      </c>
      <c r="I2490" s="151">
        <f t="shared" si="258"/>
        <v>0.96</v>
      </c>
      <c r="J2490">
        <f t="shared" si="259"/>
        <v>0.6399999999999999</v>
      </c>
      <c r="K2490">
        <f t="shared" si="260"/>
        <v>0.48</v>
      </c>
      <c r="L2490">
        <f t="shared" si="261"/>
        <v>0.72</v>
      </c>
      <c r="M2490" s="150"/>
      <c r="U2490" s="239"/>
    </row>
    <row r="2491" spans="1:21">
      <c r="A2491" s="239" t="s">
        <v>3987</v>
      </c>
      <c r="B2491" s="239">
        <f t="shared" si="262"/>
        <v>65</v>
      </c>
      <c r="C2491" s="239">
        <f t="shared" si="263"/>
        <v>4</v>
      </c>
      <c r="E2491" s="149" t="s">
        <v>3456</v>
      </c>
      <c r="F2491" s="150">
        <v>6.02</v>
      </c>
      <c r="G2491" s="150">
        <v>0.2041</v>
      </c>
      <c r="H2491" s="150">
        <v>1.6E-2</v>
      </c>
      <c r="I2491" s="151">
        <f t="shared" si="258"/>
        <v>0.96</v>
      </c>
      <c r="J2491">
        <f t="shared" si="259"/>
        <v>0.6399999999999999</v>
      </c>
      <c r="K2491">
        <f t="shared" si="260"/>
        <v>0.48</v>
      </c>
      <c r="L2491">
        <f t="shared" si="261"/>
        <v>0.72</v>
      </c>
      <c r="M2491" s="150"/>
      <c r="U2491" s="239"/>
    </row>
    <row r="2492" spans="1:21">
      <c r="A2492" s="239" t="s">
        <v>3987</v>
      </c>
      <c r="B2492" s="239">
        <f t="shared" si="262"/>
        <v>65</v>
      </c>
      <c r="C2492" s="239">
        <f t="shared" si="263"/>
        <v>4.5</v>
      </c>
      <c r="E2492" s="149" t="s">
        <v>3457</v>
      </c>
      <c r="F2492" s="150">
        <v>6.71</v>
      </c>
      <c r="G2492" s="150">
        <v>0.2041</v>
      </c>
      <c r="H2492" s="150">
        <v>0.02</v>
      </c>
      <c r="I2492" s="151">
        <f t="shared" si="258"/>
        <v>1.2</v>
      </c>
      <c r="J2492">
        <f t="shared" si="259"/>
        <v>0.79999999999999993</v>
      </c>
      <c r="K2492">
        <f t="shared" si="260"/>
        <v>0.6</v>
      </c>
      <c r="L2492">
        <f t="shared" si="261"/>
        <v>0.89999999999999991</v>
      </c>
      <c r="M2492" s="150"/>
      <c r="U2492" s="239"/>
    </row>
    <row r="2493" spans="1:21">
      <c r="A2493" s="239" t="s">
        <v>3987</v>
      </c>
      <c r="B2493" s="239">
        <f t="shared" si="262"/>
        <v>65</v>
      </c>
      <c r="C2493" s="239">
        <f t="shared" si="263"/>
        <v>5</v>
      </c>
      <c r="E2493" s="149" t="s">
        <v>3458</v>
      </c>
      <c r="F2493" s="150">
        <v>7.4</v>
      </c>
      <c r="G2493" s="150">
        <v>0.2041</v>
      </c>
      <c r="H2493" s="150">
        <v>0.02</v>
      </c>
      <c r="I2493" s="151">
        <f t="shared" si="258"/>
        <v>1.2</v>
      </c>
      <c r="J2493">
        <f t="shared" si="259"/>
        <v>0.79999999999999993</v>
      </c>
      <c r="K2493">
        <f t="shared" si="260"/>
        <v>0.6</v>
      </c>
      <c r="L2493">
        <f t="shared" si="261"/>
        <v>0.89999999999999991</v>
      </c>
      <c r="M2493" s="150"/>
      <c r="U2493" s="239"/>
    </row>
    <row r="2494" spans="1:21">
      <c r="A2494" s="239" t="s">
        <v>3987</v>
      </c>
      <c r="B2494" s="239">
        <f t="shared" si="262"/>
        <v>65</v>
      </c>
      <c r="C2494" s="239">
        <f t="shared" si="263"/>
        <v>5.5</v>
      </c>
      <c r="E2494" s="149" t="s">
        <v>3459</v>
      </c>
      <c r="F2494" s="150">
        <v>8.07</v>
      </c>
      <c r="G2494" s="150">
        <v>0.2041</v>
      </c>
      <c r="H2494" s="150">
        <v>2.4E-2</v>
      </c>
      <c r="I2494" s="151">
        <f t="shared" si="258"/>
        <v>1.44</v>
      </c>
      <c r="J2494">
        <f t="shared" si="259"/>
        <v>0.96</v>
      </c>
      <c r="K2494">
        <f t="shared" si="260"/>
        <v>0.72</v>
      </c>
      <c r="L2494">
        <f t="shared" si="261"/>
        <v>1.08</v>
      </c>
      <c r="M2494" s="150"/>
      <c r="U2494" s="239"/>
    </row>
    <row r="2495" spans="1:21">
      <c r="A2495" s="239" t="s">
        <v>3987</v>
      </c>
      <c r="B2495" s="239">
        <f t="shared" si="262"/>
        <v>65</v>
      </c>
      <c r="C2495" s="239">
        <f t="shared" si="263"/>
        <v>6</v>
      </c>
      <c r="E2495" s="149" t="s">
        <v>3460</v>
      </c>
      <c r="F2495" s="150">
        <v>8.73</v>
      </c>
      <c r="G2495" s="150">
        <v>0.2041</v>
      </c>
      <c r="H2495" s="150">
        <v>2.4E-2</v>
      </c>
      <c r="I2495" s="151">
        <f t="shared" si="258"/>
        <v>1.44</v>
      </c>
      <c r="J2495">
        <f t="shared" si="259"/>
        <v>0.96</v>
      </c>
      <c r="K2495">
        <f t="shared" si="260"/>
        <v>0.72</v>
      </c>
      <c r="L2495">
        <f t="shared" si="261"/>
        <v>1.08</v>
      </c>
      <c r="M2495" s="150"/>
      <c r="U2495" s="239"/>
    </row>
    <row r="2496" spans="1:21">
      <c r="A2496" s="239" t="s">
        <v>3987</v>
      </c>
      <c r="B2496" s="239">
        <f t="shared" si="262"/>
        <v>65</v>
      </c>
      <c r="C2496" s="239">
        <f t="shared" si="263"/>
        <v>6.5</v>
      </c>
      <c r="E2496" s="149" t="s">
        <v>3461</v>
      </c>
      <c r="F2496" s="150">
        <v>9.3800000000000008</v>
      </c>
      <c r="G2496" s="150">
        <v>0.2041</v>
      </c>
      <c r="H2496" s="150">
        <v>2.8000000000000004E-2</v>
      </c>
      <c r="I2496" s="151">
        <f t="shared" si="258"/>
        <v>1.6800000000000002</v>
      </c>
      <c r="J2496">
        <f t="shared" si="259"/>
        <v>1.1200000000000001</v>
      </c>
      <c r="K2496">
        <f t="shared" si="260"/>
        <v>0.84000000000000008</v>
      </c>
      <c r="L2496">
        <f t="shared" si="261"/>
        <v>1.2600000000000002</v>
      </c>
      <c r="M2496" s="150"/>
      <c r="U2496" s="239"/>
    </row>
    <row r="2497" spans="1:21">
      <c r="A2497" s="239" t="s">
        <v>3987</v>
      </c>
      <c r="B2497" s="239">
        <f t="shared" si="262"/>
        <v>65</v>
      </c>
      <c r="C2497" s="239">
        <f t="shared" si="263"/>
        <v>7</v>
      </c>
      <c r="E2497" s="149" t="s">
        <v>3462</v>
      </c>
      <c r="F2497" s="150">
        <v>10.01</v>
      </c>
      <c r="G2497" s="150">
        <v>0.2041</v>
      </c>
      <c r="H2497" s="150">
        <v>2.8000000000000004E-2</v>
      </c>
      <c r="I2497" s="151">
        <f t="shared" ref="I2497:I2560" si="264">H2497*60</f>
        <v>1.6800000000000002</v>
      </c>
      <c r="J2497">
        <f t="shared" ref="J2497:J2560" si="265">40/60*I2497</f>
        <v>1.1200000000000001</v>
      </c>
      <c r="K2497">
        <f t="shared" ref="K2497:K2560" si="266">(30/60*I2497)</f>
        <v>0.84000000000000008</v>
      </c>
      <c r="L2497">
        <f t="shared" ref="L2497:L2560" si="267">45/60*I2497</f>
        <v>1.2600000000000002</v>
      </c>
      <c r="M2497" s="150"/>
      <c r="U2497" s="239"/>
    </row>
    <row r="2498" spans="1:21">
      <c r="A2498" s="239" t="s">
        <v>3987</v>
      </c>
      <c r="B2498" s="239">
        <f t="shared" si="262"/>
        <v>65</v>
      </c>
      <c r="C2498" s="239">
        <f t="shared" si="263"/>
        <v>7.5</v>
      </c>
      <c r="E2498" s="149" t="s">
        <v>3463</v>
      </c>
      <c r="F2498" s="150">
        <v>10.64</v>
      </c>
      <c r="G2498" s="150">
        <v>0.2041</v>
      </c>
      <c r="H2498" s="150">
        <v>2.8000000000000004E-2</v>
      </c>
      <c r="I2498" s="151">
        <f t="shared" si="264"/>
        <v>1.6800000000000002</v>
      </c>
      <c r="J2498">
        <f t="shared" si="265"/>
        <v>1.1200000000000001</v>
      </c>
      <c r="K2498">
        <f t="shared" si="266"/>
        <v>0.84000000000000008</v>
      </c>
      <c r="L2498">
        <f t="shared" si="267"/>
        <v>1.2600000000000002</v>
      </c>
      <c r="M2498" s="150"/>
      <c r="U2498" s="239"/>
    </row>
    <row r="2499" spans="1:21">
      <c r="A2499" s="239" t="s">
        <v>3987</v>
      </c>
      <c r="B2499" s="239">
        <f t="shared" si="262"/>
        <v>65</v>
      </c>
      <c r="C2499" s="239">
        <f t="shared" si="263"/>
        <v>8</v>
      </c>
      <c r="E2499" s="149" t="s">
        <v>3464</v>
      </c>
      <c r="F2499" s="150">
        <v>11.25</v>
      </c>
      <c r="G2499" s="150">
        <v>0.2041</v>
      </c>
      <c r="H2499" s="150">
        <v>3.2000000000000001E-2</v>
      </c>
      <c r="I2499" s="151">
        <f t="shared" si="264"/>
        <v>1.92</v>
      </c>
      <c r="J2499">
        <f t="shared" si="265"/>
        <v>1.2799999999999998</v>
      </c>
      <c r="K2499">
        <f t="shared" si="266"/>
        <v>0.96</v>
      </c>
      <c r="L2499">
        <f t="shared" si="267"/>
        <v>1.44</v>
      </c>
      <c r="M2499" s="150"/>
      <c r="U2499" s="239"/>
    </row>
    <row r="2500" spans="1:21">
      <c r="A2500" s="239" t="s">
        <v>3987</v>
      </c>
      <c r="B2500" s="239">
        <f t="shared" si="262"/>
        <v>65</v>
      </c>
      <c r="C2500" s="239">
        <f t="shared" si="263"/>
        <v>9</v>
      </c>
      <c r="E2500" s="149" t="s">
        <v>3465</v>
      </c>
      <c r="F2500" s="150">
        <v>12.43</v>
      </c>
      <c r="G2500" s="150">
        <v>0.2041</v>
      </c>
      <c r="H2500" s="150">
        <v>3.5999999999999997E-2</v>
      </c>
      <c r="I2500" s="151">
        <f t="shared" si="264"/>
        <v>2.1599999999999997</v>
      </c>
      <c r="J2500">
        <f t="shared" si="265"/>
        <v>1.4399999999999997</v>
      </c>
      <c r="K2500">
        <f t="shared" si="266"/>
        <v>1.0799999999999998</v>
      </c>
      <c r="L2500">
        <f t="shared" si="267"/>
        <v>1.6199999999999997</v>
      </c>
      <c r="M2500" s="150"/>
      <c r="U2500" s="239"/>
    </row>
    <row r="2501" spans="1:21">
      <c r="A2501" s="239" t="s">
        <v>3987</v>
      </c>
      <c r="B2501" s="239">
        <f t="shared" si="262"/>
        <v>65</v>
      </c>
      <c r="C2501" s="239">
        <f t="shared" si="263"/>
        <v>10</v>
      </c>
      <c r="E2501" s="149" t="s">
        <v>3447</v>
      </c>
      <c r="F2501" s="150">
        <v>13.56</v>
      </c>
      <c r="G2501" s="150">
        <v>0.2041</v>
      </c>
      <c r="H2501" s="150">
        <v>3.5999999999999997E-2</v>
      </c>
      <c r="I2501" s="151">
        <f t="shared" si="264"/>
        <v>2.1599999999999997</v>
      </c>
      <c r="J2501">
        <f t="shared" si="265"/>
        <v>1.4399999999999997</v>
      </c>
      <c r="K2501">
        <f t="shared" si="266"/>
        <v>1.0799999999999998</v>
      </c>
      <c r="L2501">
        <f t="shared" si="267"/>
        <v>1.6199999999999997</v>
      </c>
      <c r="M2501" s="150"/>
      <c r="U2501" s="239"/>
    </row>
    <row r="2502" spans="1:21">
      <c r="A2502" s="239" t="s">
        <v>3987</v>
      </c>
      <c r="B2502" s="239">
        <f t="shared" si="262"/>
        <v>65</v>
      </c>
      <c r="C2502" s="239">
        <f t="shared" si="263"/>
        <v>11</v>
      </c>
      <c r="E2502" s="149" t="s">
        <v>3448</v>
      </c>
      <c r="F2502" s="150">
        <v>14.65</v>
      </c>
      <c r="G2502" s="150">
        <v>0.2041</v>
      </c>
      <c r="H2502" s="150">
        <v>0.04</v>
      </c>
      <c r="I2502" s="151">
        <f t="shared" si="264"/>
        <v>2.4</v>
      </c>
      <c r="J2502">
        <f t="shared" si="265"/>
        <v>1.5999999999999999</v>
      </c>
      <c r="K2502">
        <f t="shared" si="266"/>
        <v>1.2</v>
      </c>
      <c r="L2502">
        <f t="shared" si="267"/>
        <v>1.7999999999999998</v>
      </c>
      <c r="M2502" s="150"/>
      <c r="U2502" s="239"/>
    </row>
    <row r="2503" spans="1:21">
      <c r="A2503" s="239" t="s">
        <v>3987</v>
      </c>
      <c r="B2503" s="239">
        <f t="shared" si="262"/>
        <v>65</v>
      </c>
      <c r="C2503" s="239">
        <f t="shared" si="263"/>
        <v>12.5</v>
      </c>
      <c r="E2503" s="149" t="s">
        <v>3449</v>
      </c>
      <c r="F2503" s="150">
        <v>16.18</v>
      </c>
      <c r="G2503" s="150">
        <v>0.2041</v>
      </c>
      <c r="H2503" s="150">
        <v>4.3999999999999997E-2</v>
      </c>
      <c r="I2503" s="151">
        <f t="shared" si="264"/>
        <v>2.6399999999999997</v>
      </c>
      <c r="J2503">
        <f t="shared" si="265"/>
        <v>1.7599999999999998</v>
      </c>
      <c r="K2503">
        <f t="shared" si="266"/>
        <v>1.3199999999999998</v>
      </c>
      <c r="L2503">
        <f t="shared" si="267"/>
        <v>1.9799999999999998</v>
      </c>
      <c r="M2503" s="150"/>
      <c r="U2503" s="239"/>
    </row>
    <row r="2504" spans="1:21">
      <c r="A2504" s="239" t="s">
        <v>3987</v>
      </c>
      <c r="B2504" s="239">
        <f t="shared" si="262"/>
        <v>65</v>
      </c>
      <c r="C2504" s="239">
        <f t="shared" si="263"/>
        <v>13</v>
      </c>
      <c r="E2504" s="149" t="s">
        <v>3450</v>
      </c>
      <c r="F2504" s="150">
        <v>16.670000000000002</v>
      </c>
      <c r="G2504" s="150">
        <v>0.2041</v>
      </c>
      <c r="H2504" s="150">
        <v>4.8000000000000001E-2</v>
      </c>
      <c r="I2504" s="151">
        <f t="shared" si="264"/>
        <v>2.88</v>
      </c>
      <c r="J2504">
        <f t="shared" si="265"/>
        <v>1.92</v>
      </c>
      <c r="K2504">
        <f t="shared" si="266"/>
        <v>1.44</v>
      </c>
      <c r="L2504">
        <f t="shared" si="267"/>
        <v>2.16</v>
      </c>
      <c r="M2504" s="150"/>
      <c r="U2504" s="239"/>
    </row>
    <row r="2505" spans="1:21">
      <c r="A2505" s="239" t="s">
        <v>3987</v>
      </c>
      <c r="B2505" s="239">
        <f t="shared" si="262"/>
        <v>65</v>
      </c>
      <c r="C2505" s="239">
        <f t="shared" si="263"/>
        <v>15</v>
      </c>
      <c r="E2505" s="149" t="s">
        <v>3451</v>
      </c>
      <c r="F2505" s="150">
        <v>18.5</v>
      </c>
      <c r="G2505" s="150">
        <v>0.2041</v>
      </c>
      <c r="H2505" s="150">
        <v>5.2000000000000005E-2</v>
      </c>
      <c r="I2505" s="151">
        <f t="shared" si="264"/>
        <v>3.12</v>
      </c>
      <c r="J2505">
        <f t="shared" si="265"/>
        <v>2.08</v>
      </c>
      <c r="K2505">
        <f t="shared" si="266"/>
        <v>1.56</v>
      </c>
      <c r="L2505">
        <f t="shared" si="267"/>
        <v>2.34</v>
      </c>
      <c r="M2505" s="150"/>
      <c r="U2505" s="239"/>
    </row>
    <row r="2506" spans="1:21">
      <c r="A2506" s="239" t="s">
        <v>3987</v>
      </c>
      <c r="B2506" s="239">
        <f t="shared" si="262"/>
        <v>66</v>
      </c>
      <c r="C2506" s="239">
        <f t="shared" si="263"/>
        <v>1</v>
      </c>
      <c r="E2506" s="149" t="s">
        <v>3466</v>
      </c>
      <c r="F2506" s="150">
        <v>1.6</v>
      </c>
      <c r="G2506" s="150">
        <v>0.20724000000000001</v>
      </c>
      <c r="H2506" s="150">
        <v>0.01</v>
      </c>
      <c r="I2506" s="151">
        <f t="shared" si="264"/>
        <v>0.6</v>
      </c>
      <c r="J2506">
        <f t="shared" si="265"/>
        <v>0.39999999999999997</v>
      </c>
      <c r="K2506">
        <f t="shared" si="266"/>
        <v>0.3</v>
      </c>
      <c r="L2506">
        <f t="shared" si="267"/>
        <v>0.44999999999999996</v>
      </c>
      <c r="M2506" s="150"/>
      <c r="U2506" s="239"/>
    </row>
    <row r="2507" spans="1:21">
      <c r="A2507" s="239" t="s">
        <v>3987</v>
      </c>
      <c r="B2507" s="239">
        <f t="shared" si="262"/>
        <v>66</v>
      </c>
      <c r="C2507" s="239">
        <f t="shared" si="263"/>
        <v>1.5</v>
      </c>
      <c r="E2507" s="149" t="s">
        <v>3467</v>
      </c>
      <c r="F2507" s="150">
        <v>2.39</v>
      </c>
      <c r="G2507" s="150">
        <v>0.20724000000000001</v>
      </c>
      <c r="H2507" s="150">
        <v>0.01</v>
      </c>
      <c r="I2507" s="151">
        <f t="shared" si="264"/>
        <v>0.6</v>
      </c>
      <c r="J2507">
        <f t="shared" si="265"/>
        <v>0.39999999999999997</v>
      </c>
      <c r="K2507">
        <f t="shared" si="266"/>
        <v>0.3</v>
      </c>
      <c r="L2507">
        <f t="shared" si="267"/>
        <v>0.44999999999999996</v>
      </c>
      <c r="M2507" s="150"/>
      <c r="U2507" s="239"/>
    </row>
    <row r="2508" spans="1:21">
      <c r="A2508" s="239" t="s">
        <v>3987</v>
      </c>
      <c r="B2508" s="239">
        <f t="shared" si="262"/>
        <v>66</v>
      </c>
      <c r="C2508" s="239">
        <f t="shared" si="263"/>
        <v>2</v>
      </c>
      <c r="E2508" s="149" t="s">
        <v>3468</v>
      </c>
      <c r="F2508" s="150">
        <v>3.16</v>
      </c>
      <c r="G2508" s="150">
        <v>0.20724000000000001</v>
      </c>
      <c r="H2508" s="150">
        <v>0.01</v>
      </c>
      <c r="I2508" s="151">
        <f t="shared" si="264"/>
        <v>0.6</v>
      </c>
      <c r="J2508">
        <f t="shared" si="265"/>
        <v>0.39999999999999997</v>
      </c>
      <c r="K2508">
        <f t="shared" si="266"/>
        <v>0.3</v>
      </c>
      <c r="L2508">
        <f t="shared" si="267"/>
        <v>0.44999999999999996</v>
      </c>
      <c r="M2508" s="150"/>
      <c r="U2508" s="239"/>
    </row>
    <row r="2509" spans="1:21">
      <c r="A2509" s="239" t="s">
        <v>3987</v>
      </c>
      <c r="B2509" s="239">
        <f t="shared" si="262"/>
        <v>66</v>
      </c>
      <c r="C2509" s="239">
        <f t="shared" si="263"/>
        <v>3</v>
      </c>
      <c r="E2509" s="149" t="s">
        <v>3469</v>
      </c>
      <c r="F2509" s="150">
        <v>4.66</v>
      </c>
      <c r="G2509" s="150">
        <v>0.20724000000000001</v>
      </c>
      <c r="H2509" s="150">
        <v>1.2E-2</v>
      </c>
      <c r="I2509" s="151">
        <f t="shared" si="264"/>
        <v>0.72</v>
      </c>
      <c r="J2509">
        <f t="shared" si="265"/>
        <v>0.48</v>
      </c>
      <c r="K2509">
        <f t="shared" si="266"/>
        <v>0.36</v>
      </c>
      <c r="L2509">
        <f t="shared" si="267"/>
        <v>0.54</v>
      </c>
      <c r="M2509" s="150"/>
      <c r="U2509" s="239"/>
    </row>
    <row r="2510" spans="1:21">
      <c r="A2510" s="239" t="s">
        <v>3987</v>
      </c>
      <c r="B2510" s="239">
        <f t="shared" si="262"/>
        <v>66</v>
      </c>
      <c r="C2510" s="239">
        <f t="shared" si="263"/>
        <v>4</v>
      </c>
      <c r="E2510" s="149" t="s">
        <v>3470</v>
      </c>
      <c r="F2510" s="150">
        <v>6.12</v>
      </c>
      <c r="G2510" s="150">
        <v>0.20724000000000001</v>
      </c>
      <c r="H2510" s="150">
        <v>1.6E-2</v>
      </c>
      <c r="I2510" s="151">
        <f t="shared" si="264"/>
        <v>0.96</v>
      </c>
      <c r="J2510">
        <f t="shared" si="265"/>
        <v>0.6399999999999999</v>
      </c>
      <c r="K2510">
        <f t="shared" si="266"/>
        <v>0.48</v>
      </c>
      <c r="L2510">
        <f t="shared" si="267"/>
        <v>0.72</v>
      </c>
      <c r="M2510" s="150"/>
      <c r="U2510" s="239"/>
    </row>
    <row r="2511" spans="1:21">
      <c r="A2511" s="239" t="s">
        <v>3987</v>
      </c>
      <c r="B2511" s="239">
        <f t="shared" si="262"/>
        <v>66</v>
      </c>
      <c r="C2511" s="239">
        <f t="shared" si="263"/>
        <v>5</v>
      </c>
      <c r="E2511" s="149" t="s">
        <v>3471</v>
      </c>
      <c r="F2511" s="150">
        <v>7.52</v>
      </c>
      <c r="G2511" s="150">
        <v>0.20724000000000001</v>
      </c>
      <c r="H2511" s="150">
        <v>0.02</v>
      </c>
      <c r="I2511" s="151">
        <f t="shared" si="264"/>
        <v>1.2</v>
      </c>
      <c r="J2511">
        <f t="shared" si="265"/>
        <v>0.79999999999999993</v>
      </c>
      <c r="K2511">
        <f t="shared" si="266"/>
        <v>0.6</v>
      </c>
      <c r="L2511">
        <f t="shared" si="267"/>
        <v>0.89999999999999991</v>
      </c>
      <c r="M2511" s="150"/>
      <c r="U2511" s="239"/>
    </row>
    <row r="2512" spans="1:21">
      <c r="A2512" s="239" t="s">
        <v>3987</v>
      </c>
      <c r="B2512" s="239">
        <f t="shared" si="262"/>
        <v>66</v>
      </c>
      <c r="C2512" s="239">
        <f t="shared" si="263"/>
        <v>6</v>
      </c>
      <c r="E2512" s="149" t="s">
        <v>3472</v>
      </c>
      <c r="F2512" s="150">
        <v>8.8800000000000008</v>
      </c>
      <c r="G2512" s="150">
        <v>0.20724000000000001</v>
      </c>
      <c r="H2512" s="150">
        <v>2.4E-2</v>
      </c>
      <c r="I2512" s="151">
        <f t="shared" si="264"/>
        <v>1.44</v>
      </c>
      <c r="J2512">
        <f t="shared" si="265"/>
        <v>0.96</v>
      </c>
      <c r="K2512">
        <f t="shared" si="266"/>
        <v>0.72</v>
      </c>
      <c r="L2512">
        <f t="shared" si="267"/>
        <v>1.08</v>
      </c>
      <c r="M2512" s="150"/>
      <c r="U2512" s="239"/>
    </row>
    <row r="2513" spans="1:21">
      <c r="A2513" s="239" t="s">
        <v>3987</v>
      </c>
      <c r="B2513" s="239">
        <f t="shared" si="262"/>
        <v>67</v>
      </c>
      <c r="C2513" s="239">
        <f t="shared" si="263"/>
        <v>1.5</v>
      </c>
      <c r="E2513" s="149" t="s">
        <v>3473</v>
      </c>
      <c r="F2513" s="150">
        <v>2.42</v>
      </c>
      <c r="G2513" s="150">
        <v>0.21038000000000001</v>
      </c>
      <c r="H2513" s="150">
        <v>0.01</v>
      </c>
      <c r="I2513" s="151">
        <f t="shared" si="264"/>
        <v>0.6</v>
      </c>
      <c r="J2513">
        <f t="shared" si="265"/>
        <v>0.39999999999999997</v>
      </c>
      <c r="K2513">
        <f t="shared" si="266"/>
        <v>0.3</v>
      </c>
      <c r="L2513">
        <f t="shared" si="267"/>
        <v>0.44999999999999996</v>
      </c>
      <c r="M2513" s="150"/>
      <c r="U2513" s="239"/>
    </row>
    <row r="2514" spans="1:21">
      <c r="A2514" s="239" t="s">
        <v>3987</v>
      </c>
      <c r="B2514" s="239">
        <f t="shared" si="262"/>
        <v>67</v>
      </c>
      <c r="C2514" s="239">
        <f t="shared" si="263"/>
        <v>2.5</v>
      </c>
      <c r="E2514" s="149" t="s">
        <v>3474</v>
      </c>
      <c r="F2514" s="150">
        <v>3.98</v>
      </c>
      <c r="G2514" s="150">
        <v>0.21038000000000001</v>
      </c>
      <c r="H2514" s="150">
        <v>1.2E-2</v>
      </c>
      <c r="I2514" s="151">
        <f t="shared" si="264"/>
        <v>0.72</v>
      </c>
      <c r="J2514">
        <f t="shared" si="265"/>
        <v>0.48</v>
      </c>
      <c r="K2514">
        <f t="shared" si="266"/>
        <v>0.36</v>
      </c>
      <c r="L2514">
        <f t="shared" si="267"/>
        <v>0.54</v>
      </c>
      <c r="M2514" s="150"/>
      <c r="U2514" s="239"/>
    </row>
    <row r="2515" spans="1:21">
      <c r="A2515" s="239" t="s">
        <v>3987</v>
      </c>
      <c r="B2515" s="239">
        <f t="shared" si="262"/>
        <v>67</v>
      </c>
      <c r="C2515" s="239">
        <f t="shared" si="263"/>
        <v>3</v>
      </c>
      <c r="E2515" s="149" t="s">
        <v>3475</v>
      </c>
      <c r="F2515" s="150">
        <v>4.74</v>
      </c>
      <c r="G2515" s="150">
        <v>0.21038000000000001</v>
      </c>
      <c r="H2515" s="150">
        <v>1.2E-2</v>
      </c>
      <c r="I2515" s="151">
        <f t="shared" si="264"/>
        <v>0.72</v>
      </c>
      <c r="J2515">
        <f t="shared" si="265"/>
        <v>0.48</v>
      </c>
      <c r="K2515">
        <f t="shared" si="266"/>
        <v>0.36</v>
      </c>
      <c r="L2515">
        <f t="shared" si="267"/>
        <v>0.54</v>
      </c>
      <c r="M2515" s="150"/>
      <c r="U2515" s="239"/>
    </row>
    <row r="2516" spans="1:21">
      <c r="A2516" s="239" t="s">
        <v>3987</v>
      </c>
      <c r="B2516" s="239">
        <f t="shared" si="262"/>
        <v>67</v>
      </c>
      <c r="C2516" s="239">
        <f t="shared" si="263"/>
        <v>3.5</v>
      </c>
      <c r="E2516" s="149" t="s">
        <v>3476</v>
      </c>
      <c r="F2516" s="150">
        <v>5.48</v>
      </c>
      <c r="G2516" s="150">
        <v>0.21038000000000001</v>
      </c>
      <c r="H2516" s="150">
        <v>1.6E-2</v>
      </c>
      <c r="I2516" s="151">
        <f t="shared" si="264"/>
        <v>0.96</v>
      </c>
      <c r="J2516">
        <f t="shared" si="265"/>
        <v>0.6399999999999999</v>
      </c>
      <c r="K2516">
        <f t="shared" si="266"/>
        <v>0.48</v>
      </c>
      <c r="L2516">
        <f t="shared" si="267"/>
        <v>0.72</v>
      </c>
      <c r="M2516" s="150"/>
      <c r="U2516" s="239"/>
    </row>
    <row r="2517" spans="1:21">
      <c r="A2517" s="239" t="s">
        <v>3987</v>
      </c>
      <c r="B2517" s="239">
        <f t="shared" si="262"/>
        <v>68</v>
      </c>
      <c r="C2517" s="239">
        <f t="shared" si="263"/>
        <v>1</v>
      </c>
      <c r="E2517" s="149" t="s">
        <v>3477</v>
      </c>
      <c r="F2517" s="150">
        <v>1.65</v>
      </c>
      <c r="G2517" s="150">
        <v>0.21351999999999999</v>
      </c>
      <c r="H2517" s="150">
        <v>0.01</v>
      </c>
      <c r="I2517" s="151">
        <f t="shared" si="264"/>
        <v>0.6</v>
      </c>
      <c r="J2517">
        <f t="shared" si="265"/>
        <v>0.39999999999999997</v>
      </c>
      <c r="K2517">
        <f t="shared" si="266"/>
        <v>0.3</v>
      </c>
      <c r="L2517">
        <f t="shared" si="267"/>
        <v>0.44999999999999996</v>
      </c>
      <c r="M2517" s="150"/>
      <c r="U2517" s="239"/>
    </row>
    <row r="2518" spans="1:21">
      <c r="A2518" s="239" t="s">
        <v>3987</v>
      </c>
      <c r="B2518" s="239">
        <f t="shared" si="262"/>
        <v>68</v>
      </c>
      <c r="C2518" s="239">
        <f t="shared" si="263"/>
        <v>1.5</v>
      </c>
      <c r="E2518" s="149" t="s">
        <v>3478</v>
      </c>
      <c r="F2518" s="150">
        <v>2.46</v>
      </c>
      <c r="G2518" s="150">
        <v>0.21351999999999999</v>
      </c>
      <c r="H2518" s="150">
        <v>0.01</v>
      </c>
      <c r="I2518" s="151">
        <f t="shared" si="264"/>
        <v>0.6</v>
      </c>
      <c r="J2518">
        <f t="shared" si="265"/>
        <v>0.39999999999999997</v>
      </c>
      <c r="K2518">
        <f t="shared" si="266"/>
        <v>0.3</v>
      </c>
      <c r="L2518">
        <f t="shared" si="267"/>
        <v>0.44999999999999996</v>
      </c>
      <c r="M2518" s="150"/>
      <c r="U2518" s="239"/>
    </row>
    <row r="2519" spans="1:21">
      <c r="A2519" s="239" t="s">
        <v>3987</v>
      </c>
      <c r="B2519" s="239">
        <f t="shared" si="262"/>
        <v>68</v>
      </c>
      <c r="C2519" s="239">
        <f t="shared" si="263"/>
        <v>2</v>
      </c>
      <c r="E2519" s="149" t="s">
        <v>3482</v>
      </c>
      <c r="F2519" s="150">
        <v>3.26</v>
      </c>
      <c r="G2519" s="150">
        <v>0.21351999999999999</v>
      </c>
      <c r="H2519" s="150">
        <v>0.01</v>
      </c>
      <c r="I2519" s="151">
        <f t="shared" si="264"/>
        <v>0.6</v>
      </c>
      <c r="J2519">
        <f t="shared" si="265"/>
        <v>0.39999999999999997</v>
      </c>
      <c r="K2519">
        <f t="shared" si="266"/>
        <v>0.3</v>
      </c>
      <c r="L2519">
        <f t="shared" si="267"/>
        <v>0.44999999999999996</v>
      </c>
      <c r="M2519" s="150"/>
      <c r="U2519" s="239"/>
    </row>
    <row r="2520" spans="1:21">
      <c r="A2520" s="239" t="s">
        <v>3987</v>
      </c>
      <c r="B2520" s="239">
        <f t="shared" si="262"/>
        <v>68</v>
      </c>
      <c r="C2520" s="239">
        <f t="shared" si="263"/>
        <v>2.5</v>
      </c>
      <c r="E2520" s="149" t="s">
        <v>3483</v>
      </c>
      <c r="F2520" s="150">
        <v>4.04</v>
      </c>
      <c r="G2520" s="150">
        <v>0.21351999999999999</v>
      </c>
      <c r="H2520" s="150">
        <v>1.2E-2</v>
      </c>
      <c r="I2520" s="151">
        <f t="shared" si="264"/>
        <v>0.72</v>
      </c>
      <c r="J2520">
        <f t="shared" si="265"/>
        <v>0.48</v>
      </c>
      <c r="K2520">
        <f t="shared" si="266"/>
        <v>0.36</v>
      </c>
      <c r="L2520">
        <f t="shared" si="267"/>
        <v>0.54</v>
      </c>
      <c r="M2520" s="150"/>
      <c r="U2520" s="239"/>
    </row>
    <row r="2521" spans="1:21">
      <c r="A2521" s="239" t="s">
        <v>3987</v>
      </c>
      <c r="B2521" s="239">
        <f t="shared" si="262"/>
        <v>68</v>
      </c>
      <c r="C2521" s="239">
        <f t="shared" si="263"/>
        <v>3</v>
      </c>
      <c r="E2521" s="149" t="s">
        <v>3484</v>
      </c>
      <c r="F2521" s="150">
        <v>4.8099999999999996</v>
      </c>
      <c r="G2521" s="150">
        <v>0.21351999999999999</v>
      </c>
      <c r="H2521" s="150">
        <v>1.2E-2</v>
      </c>
      <c r="I2521" s="151">
        <f t="shared" si="264"/>
        <v>0.72</v>
      </c>
      <c r="J2521">
        <f t="shared" si="265"/>
        <v>0.48</v>
      </c>
      <c r="K2521">
        <f t="shared" si="266"/>
        <v>0.36</v>
      </c>
      <c r="L2521">
        <f t="shared" si="267"/>
        <v>0.54</v>
      </c>
      <c r="M2521" s="150"/>
      <c r="U2521" s="239"/>
    </row>
    <row r="2522" spans="1:21">
      <c r="A2522" s="239" t="s">
        <v>3987</v>
      </c>
      <c r="B2522" s="239">
        <f t="shared" si="262"/>
        <v>68</v>
      </c>
      <c r="C2522" s="239">
        <f t="shared" si="263"/>
        <v>4</v>
      </c>
      <c r="E2522" s="149" t="s">
        <v>3485</v>
      </c>
      <c r="F2522" s="150">
        <v>6.31</v>
      </c>
      <c r="G2522" s="150">
        <v>0.21351999999999999</v>
      </c>
      <c r="H2522" s="150">
        <v>1.6E-2</v>
      </c>
      <c r="I2522" s="151">
        <f t="shared" si="264"/>
        <v>0.96</v>
      </c>
      <c r="J2522">
        <f t="shared" si="265"/>
        <v>0.6399999999999999</v>
      </c>
      <c r="K2522">
        <f t="shared" si="266"/>
        <v>0.48</v>
      </c>
      <c r="L2522">
        <f t="shared" si="267"/>
        <v>0.72</v>
      </c>
      <c r="M2522" s="150"/>
      <c r="U2522" s="239"/>
    </row>
    <row r="2523" spans="1:21">
      <c r="A2523" s="239" t="s">
        <v>3987</v>
      </c>
      <c r="B2523" s="239">
        <f t="shared" si="262"/>
        <v>68</v>
      </c>
      <c r="C2523" s="239">
        <f t="shared" si="263"/>
        <v>4.5</v>
      </c>
      <c r="E2523" s="149" t="s">
        <v>3486</v>
      </c>
      <c r="F2523" s="150">
        <v>7.05</v>
      </c>
      <c r="G2523" s="150">
        <v>0.21351999999999999</v>
      </c>
      <c r="H2523" s="150">
        <v>0.02</v>
      </c>
      <c r="I2523" s="151">
        <f t="shared" si="264"/>
        <v>1.2</v>
      </c>
      <c r="J2523">
        <f t="shared" si="265"/>
        <v>0.79999999999999993</v>
      </c>
      <c r="K2523">
        <f t="shared" si="266"/>
        <v>0.6</v>
      </c>
      <c r="L2523">
        <f t="shared" si="267"/>
        <v>0.89999999999999991</v>
      </c>
      <c r="M2523" s="150"/>
      <c r="U2523" s="239"/>
    </row>
    <row r="2524" spans="1:21">
      <c r="A2524" s="239" t="s">
        <v>3987</v>
      </c>
      <c r="B2524" s="239">
        <f t="shared" si="262"/>
        <v>68</v>
      </c>
      <c r="C2524" s="239">
        <f t="shared" si="263"/>
        <v>5</v>
      </c>
      <c r="E2524" s="149" t="s">
        <v>3487</v>
      </c>
      <c r="F2524" s="150">
        <v>7.77</v>
      </c>
      <c r="G2524" s="150">
        <v>0.21351999999999999</v>
      </c>
      <c r="H2524" s="150">
        <v>0.02</v>
      </c>
      <c r="I2524" s="151">
        <f t="shared" si="264"/>
        <v>1.2</v>
      </c>
      <c r="J2524">
        <f t="shared" si="265"/>
        <v>0.79999999999999993</v>
      </c>
      <c r="K2524">
        <f t="shared" si="266"/>
        <v>0.6</v>
      </c>
      <c r="L2524">
        <f t="shared" si="267"/>
        <v>0.89999999999999991</v>
      </c>
      <c r="M2524" s="150"/>
      <c r="U2524" s="239"/>
    </row>
    <row r="2525" spans="1:21">
      <c r="A2525" s="239" t="s">
        <v>3987</v>
      </c>
      <c r="B2525" s="239">
        <f t="shared" si="262"/>
        <v>68</v>
      </c>
      <c r="C2525" s="239">
        <f t="shared" si="263"/>
        <v>6</v>
      </c>
      <c r="E2525" s="149" t="s">
        <v>3488</v>
      </c>
      <c r="F2525" s="150">
        <v>9.17</v>
      </c>
      <c r="G2525" s="150">
        <v>0.21351999999999999</v>
      </c>
      <c r="H2525" s="150">
        <v>2.4E-2</v>
      </c>
      <c r="I2525" s="151">
        <f t="shared" si="264"/>
        <v>1.44</v>
      </c>
      <c r="J2525">
        <f t="shared" si="265"/>
        <v>0.96</v>
      </c>
      <c r="K2525">
        <f t="shared" si="266"/>
        <v>0.72</v>
      </c>
      <c r="L2525">
        <f t="shared" si="267"/>
        <v>1.08</v>
      </c>
      <c r="M2525" s="150"/>
      <c r="U2525" s="239"/>
    </row>
    <row r="2526" spans="1:21">
      <c r="A2526" s="239" t="s">
        <v>3987</v>
      </c>
      <c r="B2526" s="239">
        <f t="shared" si="262"/>
        <v>68</v>
      </c>
      <c r="C2526" s="239">
        <f t="shared" si="263"/>
        <v>6.5</v>
      </c>
      <c r="E2526" s="149" t="s">
        <v>3489</v>
      </c>
      <c r="F2526" s="150">
        <v>9.86</v>
      </c>
      <c r="G2526" s="150">
        <v>0.21351999999999999</v>
      </c>
      <c r="H2526" s="150">
        <v>2.8000000000000004E-2</v>
      </c>
      <c r="I2526" s="151">
        <f t="shared" si="264"/>
        <v>1.6800000000000002</v>
      </c>
      <c r="J2526">
        <f t="shared" si="265"/>
        <v>1.1200000000000001</v>
      </c>
      <c r="K2526">
        <f t="shared" si="266"/>
        <v>0.84000000000000008</v>
      </c>
      <c r="L2526">
        <f t="shared" si="267"/>
        <v>1.2600000000000002</v>
      </c>
      <c r="M2526" s="150"/>
      <c r="U2526" s="239"/>
    </row>
    <row r="2527" spans="1:21">
      <c r="A2527" s="239" t="s">
        <v>3987</v>
      </c>
      <c r="B2527" s="239">
        <f t="shared" si="262"/>
        <v>68</v>
      </c>
      <c r="C2527" s="239">
        <f t="shared" si="263"/>
        <v>7</v>
      </c>
      <c r="E2527" s="149" t="s">
        <v>3490</v>
      </c>
      <c r="F2527" s="150">
        <v>10.53</v>
      </c>
      <c r="G2527" s="150">
        <v>0.21351999999999999</v>
      </c>
      <c r="H2527" s="150">
        <v>2.8000000000000004E-2</v>
      </c>
      <c r="I2527" s="151">
        <f t="shared" si="264"/>
        <v>1.6800000000000002</v>
      </c>
      <c r="J2527">
        <f t="shared" si="265"/>
        <v>1.1200000000000001</v>
      </c>
      <c r="K2527">
        <f t="shared" si="266"/>
        <v>0.84000000000000008</v>
      </c>
      <c r="L2527">
        <f t="shared" si="267"/>
        <v>1.2600000000000002</v>
      </c>
      <c r="M2527" s="150"/>
      <c r="U2527" s="239"/>
    </row>
    <row r="2528" spans="1:21">
      <c r="A2528" s="239" t="s">
        <v>3987</v>
      </c>
      <c r="B2528" s="239">
        <f t="shared" si="262"/>
        <v>68</v>
      </c>
      <c r="C2528" s="239">
        <f t="shared" si="263"/>
        <v>8</v>
      </c>
      <c r="E2528" s="149" t="s">
        <v>3491</v>
      </c>
      <c r="F2528" s="150">
        <v>11.84</v>
      </c>
      <c r="G2528" s="150">
        <v>0.21351999999999999</v>
      </c>
      <c r="H2528" s="150">
        <v>3.2000000000000001E-2</v>
      </c>
      <c r="I2528" s="151">
        <f t="shared" si="264"/>
        <v>1.92</v>
      </c>
      <c r="J2528">
        <f t="shared" si="265"/>
        <v>1.2799999999999998</v>
      </c>
      <c r="K2528">
        <f t="shared" si="266"/>
        <v>0.96</v>
      </c>
      <c r="L2528">
        <f t="shared" si="267"/>
        <v>1.44</v>
      </c>
      <c r="M2528" s="150"/>
      <c r="U2528" s="239"/>
    </row>
    <row r="2529" spans="1:21">
      <c r="A2529" s="239" t="s">
        <v>3987</v>
      </c>
      <c r="B2529" s="239">
        <f t="shared" si="262"/>
        <v>68</v>
      </c>
      <c r="C2529" s="239">
        <f t="shared" si="263"/>
        <v>9</v>
      </c>
      <c r="E2529" s="149" t="s">
        <v>3492</v>
      </c>
      <c r="F2529" s="150">
        <v>13.1</v>
      </c>
      <c r="G2529" s="150">
        <v>0.21351999999999999</v>
      </c>
      <c r="H2529" s="150">
        <v>3.5999999999999997E-2</v>
      </c>
      <c r="I2529" s="151">
        <f t="shared" si="264"/>
        <v>2.1599999999999997</v>
      </c>
      <c r="J2529">
        <f t="shared" si="265"/>
        <v>1.4399999999999997</v>
      </c>
      <c r="K2529">
        <f t="shared" si="266"/>
        <v>1.0799999999999998</v>
      </c>
      <c r="L2529">
        <f t="shared" si="267"/>
        <v>1.6199999999999997</v>
      </c>
      <c r="M2529" s="150"/>
      <c r="U2529" s="239"/>
    </row>
    <row r="2530" spans="1:21">
      <c r="A2530" s="239" t="s">
        <v>3987</v>
      </c>
      <c r="B2530" s="239">
        <f t="shared" si="262"/>
        <v>68</v>
      </c>
      <c r="C2530" s="239">
        <f t="shared" si="263"/>
        <v>10</v>
      </c>
      <c r="E2530" s="149" t="s">
        <v>3479</v>
      </c>
      <c r="F2530" s="150">
        <v>14.1</v>
      </c>
      <c r="G2530" s="150">
        <v>0.21351999999999999</v>
      </c>
      <c r="H2530" s="150">
        <v>0.04</v>
      </c>
      <c r="I2530" s="151">
        <f t="shared" si="264"/>
        <v>2.4</v>
      </c>
      <c r="J2530">
        <f t="shared" si="265"/>
        <v>1.5999999999999999</v>
      </c>
      <c r="K2530">
        <f t="shared" si="266"/>
        <v>1.2</v>
      </c>
      <c r="L2530">
        <f t="shared" si="267"/>
        <v>1.7999999999999998</v>
      </c>
      <c r="M2530" s="150"/>
      <c r="U2530" s="239"/>
    </row>
    <row r="2531" spans="1:21">
      <c r="A2531" s="239" t="s">
        <v>3987</v>
      </c>
      <c r="B2531" s="239">
        <f t="shared" si="262"/>
        <v>68</v>
      </c>
      <c r="C2531" s="239">
        <f t="shared" si="263"/>
        <v>13</v>
      </c>
      <c r="E2531" s="149" t="s">
        <v>3480</v>
      </c>
      <c r="F2531" s="150">
        <v>17.63</v>
      </c>
      <c r="G2531" s="150">
        <v>0.21351999999999999</v>
      </c>
      <c r="H2531" s="150">
        <v>4.8000000000000001E-2</v>
      </c>
      <c r="I2531" s="151">
        <f t="shared" si="264"/>
        <v>2.88</v>
      </c>
      <c r="J2531">
        <f t="shared" si="265"/>
        <v>1.92</v>
      </c>
      <c r="K2531">
        <f t="shared" si="266"/>
        <v>1.44</v>
      </c>
      <c r="L2531">
        <f t="shared" si="267"/>
        <v>2.16</v>
      </c>
      <c r="M2531" s="150"/>
      <c r="U2531" s="239"/>
    </row>
    <row r="2532" spans="1:21">
      <c r="A2532" s="239" t="s">
        <v>3987</v>
      </c>
      <c r="B2532" s="239">
        <f t="shared" si="262"/>
        <v>68</v>
      </c>
      <c r="C2532" s="239">
        <f t="shared" si="263"/>
        <v>14</v>
      </c>
      <c r="E2532" s="149" t="s">
        <v>3481</v>
      </c>
      <c r="F2532" s="150">
        <v>18.64</v>
      </c>
      <c r="G2532" s="150">
        <v>0.21351999999999999</v>
      </c>
      <c r="H2532" s="150">
        <v>5.2000000000000005E-2</v>
      </c>
      <c r="I2532" s="151">
        <f t="shared" si="264"/>
        <v>3.12</v>
      </c>
      <c r="J2532">
        <f t="shared" si="265"/>
        <v>2.08</v>
      </c>
      <c r="K2532">
        <f t="shared" si="266"/>
        <v>1.56</v>
      </c>
      <c r="L2532">
        <f t="shared" si="267"/>
        <v>2.34</v>
      </c>
      <c r="M2532" s="150"/>
      <c r="U2532" s="239"/>
    </row>
    <row r="2533" spans="1:21">
      <c r="A2533" s="239" t="s">
        <v>3987</v>
      </c>
      <c r="B2533" s="239">
        <f t="shared" si="262"/>
        <v>69</v>
      </c>
      <c r="C2533" s="239">
        <f t="shared" si="263"/>
        <v>1</v>
      </c>
      <c r="E2533" s="149" t="s">
        <v>3493</v>
      </c>
      <c r="F2533" s="150">
        <v>1.68</v>
      </c>
      <c r="G2533" s="150">
        <v>0.21665999999999999</v>
      </c>
      <c r="H2533" s="150">
        <v>0.01</v>
      </c>
      <c r="I2533" s="151">
        <f t="shared" si="264"/>
        <v>0.6</v>
      </c>
      <c r="J2533">
        <f t="shared" si="265"/>
        <v>0.39999999999999997</v>
      </c>
      <c r="K2533">
        <f t="shared" si="266"/>
        <v>0.3</v>
      </c>
      <c r="L2533">
        <f t="shared" si="267"/>
        <v>0.44999999999999996</v>
      </c>
      <c r="M2533" s="150"/>
      <c r="U2533" s="239"/>
    </row>
    <row r="2534" spans="1:21">
      <c r="A2534" s="239" t="s">
        <v>3987</v>
      </c>
      <c r="B2534" s="239">
        <f t="shared" ref="B2534:B2597" si="268">SPLITME($E2534,0,"*","tube Ø")</f>
        <v>69</v>
      </c>
      <c r="C2534" s="239">
        <f t="shared" ref="C2534:C2597" si="269">SPLITME($E2534,1,"*","tube Ø")</f>
        <v>1.5</v>
      </c>
      <c r="E2534" s="149" t="s">
        <v>3494</v>
      </c>
      <c r="F2534" s="150">
        <v>2.5</v>
      </c>
      <c r="G2534" s="150">
        <v>0.21665999999999999</v>
      </c>
      <c r="H2534" s="150">
        <v>0.01</v>
      </c>
      <c r="I2534" s="151">
        <f t="shared" si="264"/>
        <v>0.6</v>
      </c>
      <c r="J2534">
        <f t="shared" si="265"/>
        <v>0.39999999999999997</v>
      </c>
      <c r="K2534">
        <f t="shared" si="266"/>
        <v>0.3</v>
      </c>
      <c r="L2534">
        <f t="shared" si="267"/>
        <v>0.44999999999999996</v>
      </c>
      <c r="M2534" s="150"/>
      <c r="U2534" s="239"/>
    </row>
    <row r="2535" spans="1:21">
      <c r="A2535" s="239" t="s">
        <v>3987</v>
      </c>
      <c r="B2535" s="239">
        <f t="shared" si="268"/>
        <v>69</v>
      </c>
      <c r="C2535" s="239">
        <f t="shared" si="269"/>
        <v>2.5</v>
      </c>
      <c r="E2535" s="149" t="s">
        <v>3495</v>
      </c>
      <c r="F2535" s="150">
        <v>4.0999999999999996</v>
      </c>
      <c r="G2535" s="150">
        <v>0.21665999999999999</v>
      </c>
      <c r="H2535" s="150">
        <v>1.2E-2</v>
      </c>
      <c r="I2535" s="151">
        <f t="shared" si="264"/>
        <v>0.72</v>
      </c>
      <c r="J2535">
        <f t="shared" si="265"/>
        <v>0.48</v>
      </c>
      <c r="K2535">
        <f t="shared" si="266"/>
        <v>0.36</v>
      </c>
      <c r="L2535">
        <f t="shared" si="267"/>
        <v>0.54</v>
      </c>
      <c r="M2535" s="150"/>
      <c r="U2535" s="239"/>
    </row>
    <row r="2536" spans="1:21">
      <c r="A2536" s="239" t="s">
        <v>3987</v>
      </c>
      <c r="B2536" s="239">
        <f t="shared" si="268"/>
        <v>69</v>
      </c>
      <c r="C2536" s="239">
        <f t="shared" si="269"/>
        <v>3</v>
      </c>
      <c r="E2536" s="149" t="s">
        <v>3496</v>
      </c>
      <c r="F2536" s="150">
        <v>4.88</v>
      </c>
      <c r="G2536" s="150">
        <v>0.21665999999999999</v>
      </c>
      <c r="H2536" s="150">
        <v>1.2E-2</v>
      </c>
      <c r="I2536" s="151">
        <f t="shared" si="264"/>
        <v>0.72</v>
      </c>
      <c r="J2536">
        <f t="shared" si="265"/>
        <v>0.48</v>
      </c>
      <c r="K2536">
        <f t="shared" si="266"/>
        <v>0.36</v>
      </c>
      <c r="L2536">
        <f t="shared" si="267"/>
        <v>0.54</v>
      </c>
      <c r="M2536" s="150"/>
      <c r="U2536" s="239"/>
    </row>
    <row r="2537" spans="1:21">
      <c r="A2537" s="239" t="s">
        <v>3987</v>
      </c>
      <c r="B2537" s="239">
        <f t="shared" si="268"/>
        <v>70</v>
      </c>
      <c r="C2537" s="239">
        <f t="shared" si="269"/>
        <v>1</v>
      </c>
      <c r="E2537" s="149" t="s">
        <v>3508</v>
      </c>
      <c r="F2537" s="150">
        <v>1.7</v>
      </c>
      <c r="G2537" s="150">
        <v>0.2198</v>
      </c>
      <c r="H2537" s="150">
        <v>0.01</v>
      </c>
      <c r="I2537" s="151">
        <f t="shared" si="264"/>
        <v>0.6</v>
      </c>
      <c r="J2537">
        <f t="shared" si="265"/>
        <v>0.39999999999999997</v>
      </c>
      <c r="K2537">
        <f t="shared" si="266"/>
        <v>0.3</v>
      </c>
      <c r="L2537">
        <f t="shared" si="267"/>
        <v>0.44999999999999996</v>
      </c>
      <c r="M2537" s="150"/>
      <c r="U2537" s="239"/>
    </row>
    <row r="2538" spans="1:21">
      <c r="A2538" s="239" t="s">
        <v>3987</v>
      </c>
      <c r="B2538" s="239">
        <f t="shared" si="268"/>
        <v>70</v>
      </c>
      <c r="C2538" s="239">
        <f t="shared" si="269"/>
        <v>1.2</v>
      </c>
      <c r="E2538" s="149" t="s">
        <v>3509</v>
      </c>
      <c r="F2538" s="150">
        <v>2.04</v>
      </c>
      <c r="G2538" s="150">
        <v>0.2198</v>
      </c>
      <c r="H2538" s="150">
        <v>0.01</v>
      </c>
      <c r="I2538" s="151">
        <f t="shared" si="264"/>
        <v>0.6</v>
      </c>
      <c r="J2538">
        <f t="shared" si="265"/>
        <v>0.39999999999999997</v>
      </c>
      <c r="K2538">
        <f t="shared" si="266"/>
        <v>0.3</v>
      </c>
      <c r="L2538">
        <f t="shared" si="267"/>
        <v>0.44999999999999996</v>
      </c>
      <c r="M2538" s="150"/>
      <c r="U2538" s="239"/>
    </row>
    <row r="2539" spans="1:21">
      <c r="A2539" s="239" t="s">
        <v>3987</v>
      </c>
      <c r="B2539" s="239">
        <f t="shared" si="268"/>
        <v>70</v>
      </c>
      <c r="C2539" s="239">
        <f t="shared" si="269"/>
        <v>1.25</v>
      </c>
      <c r="E2539" s="149" t="s">
        <v>3510</v>
      </c>
      <c r="F2539" s="150">
        <v>2.12</v>
      </c>
      <c r="G2539" s="150">
        <v>0.2198</v>
      </c>
      <c r="H2539" s="150">
        <v>0.01</v>
      </c>
      <c r="I2539" s="151">
        <f t="shared" si="264"/>
        <v>0.6</v>
      </c>
      <c r="J2539">
        <f t="shared" si="265"/>
        <v>0.39999999999999997</v>
      </c>
      <c r="K2539">
        <f t="shared" si="266"/>
        <v>0.3</v>
      </c>
      <c r="L2539">
        <f t="shared" si="267"/>
        <v>0.44999999999999996</v>
      </c>
      <c r="M2539" s="150"/>
      <c r="U2539" s="239"/>
    </row>
    <row r="2540" spans="1:21">
      <c r="A2540" s="239" t="s">
        <v>3987</v>
      </c>
      <c r="B2540" s="239">
        <f t="shared" si="268"/>
        <v>70</v>
      </c>
      <c r="C2540" s="239">
        <f t="shared" si="269"/>
        <v>1.5</v>
      </c>
      <c r="E2540" s="149" t="s">
        <v>3511</v>
      </c>
      <c r="F2540" s="150">
        <v>2.5299999999999998</v>
      </c>
      <c r="G2540" s="150">
        <v>0.2198</v>
      </c>
      <c r="H2540" s="150">
        <v>0.01</v>
      </c>
      <c r="I2540" s="151">
        <f t="shared" si="264"/>
        <v>0.6</v>
      </c>
      <c r="J2540">
        <f t="shared" si="265"/>
        <v>0.39999999999999997</v>
      </c>
      <c r="K2540">
        <f t="shared" si="266"/>
        <v>0.3</v>
      </c>
      <c r="L2540">
        <f t="shared" si="267"/>
        <v>0.44999999999999996</v>
      </c>
      <c r="M2540" s="150"/>
      <c r="U2540" s="239"/>
    </row>
    <row r="2541" spans="1:21">
      <c r="A2541" s="239" t="s">
        <v>3987</v>
      </c>
      <c r="B2541" s="239">
        <f t="shared" si="268"/>
        <v>70</v>
      </c>
      <c r="C2541" s="239">
        <f t="shared" si="269"/>
        <v>1.8</v>
      </c>
      <c r="E2541" s="149" t="s">
        <v>3512</v>
      </c>
      <c r="F2541" s="150">
        <v>3.03</v>
      </c>
      <c r="G2541" s="150">
        <v>0.2198</v>
      </c>
      <c r="H2541" s="150">
        <v>0.01</v>
      </c>
      <c r="I2541" s="151">
        <f t="shared" si="264"/>
        <v>0.6</v>
      </c>
      <c r="J2541">
        <f t="shared" si="265"/>
        <v>0.39999999999999997</v>
      </c>
      <c r="K2541">
        <f t="shared" si="266"/>
        <v>0.3</v>
      </c>
      <c r="L2541">
        <f t="shared" si="267"/>
        <v>0.44999999999999996</v>
      </c>
      <c r="M2541" s="150"/>
      <c r="U2541" s="239"/>
    </row>
    <row r="2542" spans="1:21">
      <c r="A2542" s="239" t="s">
        <v>3987</v>
      </c>
      <c r="B2542" s="239">
        <f t="shared" si="268"/>
        <v>70</v>
      </c>
      <c r="C2542" s="239">
        <f t="shared" si="269"/>
        <v>2</v>
      </c>
      <c r="E2542" s="149" t="s">
        <v>3518</v>
      </c>
      <c r="F2542" s="150">
        <v>3.35</v>
      </c>
      <c r="G2542" s="150">
        <v>0.2198</v>
      </c>
      <c r="H2542" s="150">
        <v>0.01</v>
      </c>
      <c r="I2542" s="151">
        <f t="shared" si="264"/>
        <v>0.6</v>
      </c>
      <c r="J2542">
        <f t="shared" si="265"/>
        <v>0.39999999999999997</v>
      </c>
      <c r="K2542">
        <f t="shared" si="266"/>
        <v>0.3</v>
      </c>
      <c r="L2542">
        <f t="shared" si="267"/>
        <v>0.44999999999999996</v>
      </c>
      <c r="M2542" s="150"/>
      <c r="U2542" s="239"/>
    </row>
    <row r="2543" spans="1:21">
      <c r="A2543" s="239" t="s">
        <v>3987</v>
      </c>
      <c r="B2543" s="239">
        <f t="shared" si="268"/>
        <v>70</v>
      </c>
      <c r="C2543" s="239">
        <f t="shared" si="269"/>
        <v>2.5</v>
      </c>
      <c r="E2543" s="149" t="s">
        <v>3519</v>
      </c>
      <c r="F2543" s="150">
        <v>4.16</v>
      </c>
      <c r="G2543" s="150">
        <v>0.2198</v>
      </c>
      <c r="H2543" s="150">
        <v>1.2E-2</v>
      </c>
      <c r="I2543" s="151">
        <f t="shared" si="264"/>
        <v>0.72</v>
      </c>
      <c r="J2543">
        <f t="shared" si="265"/>
        <v>0.48</v>
      </c>
      <c r="K2543">
        <f t="shared" si="266"/>
        <v>0.36</v>
      </c>
      <c r="L2543">
        <f t="shared" si="267"/>
        <v>0.54</v>
      </c>
      <c r="M2543" s="150"/>
      <c r="U2543" s="239"/>
    </row>
    <row r="2544" spans="1:21">
      <c r="A2544" s="239" t="s">
        <v>3987</v>
      </c>
      <c r="B2544" s="239">
        <f t="shared" si="268"/>
        <v>70</v>
      </c>
      <c r="C2544" s="239">
        <f t="shared" si="269"/>
        <v>2.9</v>
      </c>
      <c r="E2544" s="149" t="s">
        <v>3520</v>
      </c>
      <c r="F2544" s="150">
        <v>4.8</v>
      </c>
      <c r="G2544" s="150">
        <v>0.2198</v>
      </c>
      <c r="H2544" s="150">
        <v>1.2E-2</v>
      </c>
      <c r="I2544" s="151">
        <f t="shared" si="264"/>
        <v>0.72</v>
      </c>
      <c r="J2544">
        <f t="shared" si="265"/>
        <v>0.48</v>
      </c>
      <c r="K2544">
        <f t="shared" si="266"/>
        <v>0.36</v>
      </c>
      <c r="L2544">
        <f t="shared" si="267"/>
        <v>0.54</v>
      </c>
      <c r="M2544" s="150"/>
      <c r="U2544" s="239"/>
    </row>
    <row r="2545" spans="1:21">
      <c r="A2545" s="239" t="s">
        <v>3987</v>
      </c>
      <c r="B2545" s="239">
        <f t="shared" si="268"/>
        <v>70</v>
      </c>
      <c r="C2545" s="239">
        <f t="shared" si="269"/>
        <v>3</v>
      </c>
      <c r="E2545" s="149" t="s">
        <v>3521</v>
      </c>
      <c r="F2545" s="150">
        <v>4.96</v>
      </c>
      <c r="G2545" s="150">
        <v>0.2198</v>
      </c>
      <c r="H2545" s="150">
        <v>1.2E-2</v>
      </c>
      <c r="I2545" s="151">
        <f t="shared" si="264"/>
        <v>0.72</v>
      </c>
      <c r="J2545">
        <f t="shared" si="265"/>
        <v>0.48</v>
      </c>
      <c r="K2545">
        <f t="shared" si="266"/>
        <v>0.36</v>
      </c>
      <c r="L2545">
        <f t="shared" si="267"/>
        <v>0.54</v>
      </c>
      <c r="M2545" s="150"/>
      <c r="U2545" s="239"/>
    </row>
    <row r="2546" spans="1:21">
      <c r="A2546" s="239" t="s">
        <v>3987</v>
      </c>
      <c r="B2546" s="239">
        <f t="shared" si="268"/>
        <v>70</v>
      </c>
      <c r="C2546" s="239">
        <f t="shared" si="269"/>
        <v>3.2</v>
      </c>
      <c r="E2546" s="149" t="s">
        <v>3522</v>
      </c>
      <c r="F2546" s="150">
        <v>5.27</v>
      </c>
      <c r="G2546" s="150">
        <v>0.2198</v>
      </c>
      <c r="H2546" s="150">
        <v>1.6E-2</v>
      </c>
      <c r="I2546" s="151">
        <f t="shared" si="264"/>
        <v>0.96</v>
      </c>
      <c r="J2546">
        <f t="shared" si="265"/>
        <v>0.6399999999999999</v>
      </c>
      <c r="K2546">
        <f t="shared" si="266"/>
        <v>0.48</v>
      </c>
      <c r="L2546">
        <f t="shared" si="267"/>
        <v>0.72</v>
      </c>
      <c r="M2546" s="150"/>
      <c r="U2546" s="239"/>
    </row>
    <row r="2547" spans="1:21">
      <c r="A2547" s="239" t="s">
        <v>3987</v>
      </c>
      <c r="B2547" s="239">
        <f t="shared" si="268"/>
        <v>70</v>
      </c>
      <c r="C2547" s="239">
        <f t="shared" si="269"/>
        <v>3.5</v>
      </c>
      <c r="E2547" s="149" t="s">
        <v>3523</v>
      </c>
      <c r="F2547" s="150">
        <v>5.74</v>
      </c>
      <c r="G2547" s="150">
        <v>0.2198</v>
      </c>
      <c r="H2547" s="150">
        <v>1.6E-2</v>
      </c>
      <c r="I2547" s="151">
        <f t="shared" si="264"/>
        <v>0.96</v>
      </c>
      <c r="J2547">
        <f t="shared" si="265"/>
        <v>0.6399999999999999</v>
      </c>
      <c r="K2547">
        <f t="shared" si="266"/>
        <v>0.48</v>
      </c>
      <c r="L2547">
        <f t="shared" si="267"/>
        <v>0.72</v>
      </c>
      <c r="M2547" s="150"/>
      <c r="U2547" s="239"/>
    </row>
    <row r="2548" spans="1:21">
      <c r="A2548" s="239" t="s">
        <v>3987</v>
      </c>
      <c r="B2548" s="239">
        <f t="shared" si="268"/>
        <v>70</v>
      </c>
      <c r="C2548" s="239">
        <f t="shared" si="269"/>
        <v>3.6</v>
      </c>
      <c r="E2548" s="149" t="s">
        <v>3524</v>
      </c>
      <c r="F2548" s="150">
        <v>5.9</v>
      </c>
      <c r="G2548" s="150">
        <v>0.2198</v>
      </c>
      <c r="H2548" s="150">
        <v>1.6E-2</v>
      </c>
      <c r="I2548" s="151">
        <f t="shared" si="264"/>
        <v>0.96</v>
      </c>
      <c r="J2548">
        <f t="shared" si="265"/>
        <v>0.6399999999999999</v>
      </c>
      <c r="K2548">
        <f t="shared" si="266"/>
        <v>0.48</v>
      </c>
      <c r="L2548">
        <f t="shared" si="267"/>
        <v>0.72</v>
      </c>
      <c r="M2548" s="150"/>
      <c r="U2548" s="239"/>
    </row>
    <row r="2549" spans="1:21">
      <c r="A2549" s="239" t="s">
        <v>3987</v>
      </c>
      <c r="B2549" s="239">
        <f t="shared" si="268"/>
        <v>70</v>
      </c>
      <c r="C2549" s="239">
        <f t="shared" si="269"/>
        <v>4</v>
      </c>
      <c r="E2549" s="149" t="s">
        <v>3525</v>
      </c>
      <c r="F2549" s="150">
        <v>6.51</v>
      </c>
      <c r="G2549" s="150">
        <v>0.2198</v>
      </c>
      <c r="H2549" s="150">
        <v>0.02</v>
      </c>
      <c r="I2549" s="151">
        <f t="shared" si="264"/>
        <v>1.2</v>
      </c>
      <c r="J2549">
        <f t="shared" si="265"/>
        <v>0.79999999999999993</v>
      </c>
      <c r="K2549">
        <f t="shared" si="266"/>
        <v>0.6</v>
      </c>
      <c r="L2549">
        <f t="shared" si="267"/>
        <v>0.89999999999999991</v>
      </c>
      <c r="M2549" s="150"/>
      <c r="U2549" s="239"/>
    </row>
    <row r="2550" spans="1:21">
      <c r="A2550" s="239" t="s">
        <v>3987</v>
      </c>
      <c r="B2550" s="239">
        <f t="shared" si="268"/>
        <v>70</v>
      </c>
      <c r="C2550" s="239">
        <f t="shared" si="269"/>
        <v>4.5</v>
      </c>
      <c r="E2550" s="149" t="s">
        <v>3526</v>
      </c>
      <c r="F2550" s="150">
        <v>7.27</v>
      </c>
      <c r="G2550" s="150">
        <v>0.2198</v>
      </c>
      <c r="H2550" s="150">
        <v>0.02</v>
      </c>
      <c r="I2550" s="151">
        <f t="shared" si="264"/>
        <v>1.2</v>
      </c>
      <c r="J2550">
        <f t="shared" si="265"/>
        <v>0.79999999999999993</v>
      </c>
      <c r="K2550">
        <f t="shared" si="266"/>
        <v>0.6</v>
      </c>
      <c r="L2550">
        <f t="shared" si="267"/>
        <v>0.89999999999999991</v>
      </c>
      <c r="M2550" s="150"/>
      <c r="U2550" s="239"/>
    </row>
    <row r="2551" spans="1:21">
      <c r="A2551" s="239" t="s">
        <v>3987</v>
      </c>
      <c r="B2551" s="239">
        <f t="shared" si="268"/>
        <v>70</v>
      </c>
      <c r="C2551" s="239">
        <f t="shared" si="269"/>
        <v>5</v>
      </c>
      <c r="E2551" s="149" t="s">
        <v>3527</v>
      </c>
      <c r="F2551" s="150">
        <v>8.01</v>
      </c>
      <c r="G2551" s="150">
        <v>0.2198</v>
      </c>
      <c r="H2551" s="150">
        <v>2.4E-2</v>
      </c>
      <c r="I2551" s="151">
        <f t="shared" si="264"/>
        <v>1.44</v>
      </c>
      <c r="J2551">
        <f t="shared" si="265"/>
        <v>0.96</v>
      </c>
      <c r="K2551">
        <f t="shared" si="266"/>
        <v>0.72</v>
      </c>
      <c r="L2551">
        <f t="shared" si="267"/>
        <v>1.08</v>
      </c>
      <c r="M2551" s="150"/>
      <c r="U2551" s="239"/>
    </row>
    <row r="2552" spans="1:21">
      <c r="A2552" s="239" t="s">
        <v>3987</v>
      </c>
      <c r="B2552" s="239">
        <f t="shared" si="268"/>
        <v>70</v>
      </c>
      <c r="C2552" s="239">
        <f t="shared" si="269"/>
        <v>5.5</v>
      </c>
      <c r="E2552" s="149" t="s">
        <v>3528</v>
      </c>
      <c r="F2552" s="150">
        <v>8.75</v>
      </c>
      <c r="G2552" s="150">
        <v>0.2198</v>
      </c>
      <c r="H2552" s="150">
        <v>2.4E-2</v>
      </c>
      <c r="I2552" s="151">
        <f t="shared" si="264"/>
        <v>1.44</v>
      </c>
      <c r="J2552">
        <f t="shared" si="265"/>
        <v>0.96</v>
      </c>
      <c r="K2552">
        <f t="shared" si="266"/>
        <v>0.72</v>
      </c>
      <c r="L2552">
        <f t="shared" si="267"/>
        <v>1.08</v>
      </c>
      <c r="M2552" s="150"/>
      <c r="U2552" s="239"/>
    </row>
    <row r="2553" spans="1:21">
      <c r="A2553" s="239" t="s">
        <v>3987</v>
      </c>
      <c r="B2553" s="239">
        <f t="shared" si="268"/>
        <v>70</v>
      </c>
      <c r="C2553" s="239">
        <f t="shared" si="269"/>
        <v>5.6</v>
      </c>
      <c r="E2553" s="149" t="s">
        <v>3529</v>
      </c>
      <c r="F2553" s="150">
        <v>8.89</v>
      </c>
      <c r="G2553" s="150">
        <v>0.2198</v>
      </c>
      <c r="H2553" s="150">
        <v>2.4E-2</v>
      </c>
      <c r="I2553" s="151">
        <f t="shared" si="264"/>
        <v>1.44</v>
      </c>
      <c r="J2553">
        <f t="shared" si="265"/>
        <v>0.96</v>
      </c>
      <c r="K2553">
        <f t="shared" si="266"/>
        <v>0.72</v>
      </c>
      <c r="L2553">
        <f t="shared" si="267"/>
        <v>1.08</v>
      </c>
      <c r="M2553" s="150"/>
      <c r="U2553" s="239"/>
    </row>
    <row r="2554" spans="1:21">
      <c r="A2554" s="239" t="s">
        <v>3987</v>
      </c>
      <c r="B2554" s="239">
        <f t="shared" si="268"/>
        <v>70</v>
      </c>
      <c r="C2554" s="239">
        <f t="shared" si="269"/>
        <v>6</v>
      </c>
      <c r="E2554" s="149" t="s">
        <v>3530</v>
      </c>
      <c r="F2554" s="150">
        <v>9.4700000000000006</v>
      </c>
      <c r="G2554" s="150">
        <v>0.2198</v>
      </c>
      <c r="H2554" s="150">
        <v>2.8000000000000004E-2</v>
      </c>
      <c r="I2554" s="151">
        <f t="shared" si="264"/>
        <v>1.6800000000000002</v>
      </c>
      <c r="J2554">
        <f t="shared" si="265"/>
        <v>1.1200000000000001</v>
      </c>
      <c r="K2554">
        <f t="shared" si="266"/>
        <v>0.84000000000000008</v>
      </c>
      <c r="L2554">
        <f t="shared" si="267"/>
        <v>1.2600000000000002</v>
      </c>
      <c r="M2554" s="150"/>
      <c r="U2554" s="239"/>
    </row>
    <row r="2555" spans="1:21">
      <c r="A2555" s="239" t="s">
        <v>3987</v>
      </c>
      <c r="B2555" s="239">
        <f t="shared" si="268"/>
        <v>70</v>
      </c>
      <c r="C2555" s="239">
        <f t="shared" si="269"/>
        <v>6.3</v>
      </c>
      <c r="E2555" s="149" t="s">
        <v>3531</v>
      </c>
      <c r="F2555" s="150">
        <v>9.9</v>
      </c>
      <c r="G2555" s="150">
        <v>0.2198</v>
      </c>
      <c r="H2555" s="150">
        <v>2.8000000000000004E-2</v>
      </c>
      <c r="I2555" s="151">
        <f t="shared" si="264"/>
        <v>1.6800000000000002</v>
      </c>
      <c r="J2555">
        <f t="shared" si="265"/>
        <v>1.1200000000000001</v>
      </c>
      <c r="K2555">
        <f t="shared" si="266"/>
        <v>0.84000000000000008</v>
      </c>
      <c r="L2555">
        <f t="shared" si="267"/>
        <v>1.2600000000000002</v>
      </c>
      <c r="M2555" s="150"/>
      <c r="U2555" s="239"/>
    </row>
    <row r="2556" spans="1:21">
      <c r="A2556" s="239" t="s">
        <v>3987</v>
      </c>
      <c r="B2556" s="239">
        <f t="shared" si="268"/>
        <v>70</v>
      </c>
      <c r="C2556" s="239">
        <f t="shared" si="269"/>
        <v>6.5</v>
      </c>
      <c r="E2556" s="149" t="s">
        <v>3532</v>
      </c>
      <c r="F2556" s="150">
        <v>10.18</v>
      </c>
      <c r="G2556" s="150">
        <v>0.2198</v>
      </c>
      <c r="H2556" s="150">
        <v>2.8000000000000004E-2</v>
      </c>
      <c r="I2556" s="151">
        <f t="shared" si="264"/>
        <v>1.6800000000000002</v>
      </c>
      <c r="J2556">
        <f t="shared" si="265"/>
        <v>1.1200000000000001</v>
      </c>
      <c r="K2556">
        <f t="shared" si="266"/>
        <v>0.84000000000000008</v>
      </c>
      <c r="L2556">
        <f t="shared" si="267"/>
        <v>1.2600000000000002</v>
      </c>
      <c r="M2556" s="150"/>
      <c r="U2556" s="239"/>
    </row>
    <row r="2557" spans="1:21">
      <c r="A2557" s="239" t="s">
        <v>3987</v>
      </c>
      <c r="B2557" s="239">
        <f t="shared" si="268"/>
        <v>70</v>
      </c>
      <c r="C2557" s="239">
        <f t="shared" si="269"/>
        <v>7</v>
      </c>
      <c r="E2557" s="149" t="s">
        <v>3533</v>
      </c>
      <c r="F2557" s="150">
        <v>10.88</v>
      </c>
      <c r="G2557" s="150">
        <v>0.2198</v>
      </c>
      <c r="H2557" s="150">
        <v>3.2000000000000001E-2</v>
      </c>
      <c r="I2557" s="151">
        <f t="shared" si="264"/>
        <v>1.92</v>
      </c>
      <c r="J2557">
        <f t="shared" si="265"/>
        <v>1.2799999999999998</v>
      </c>
      <c r="K2557">
        <f t="shared" si="266"/>
        <v>0.96</v>
      </c>
      <c r="L2557">
        <f t="shared" si="267"/>
        <v>1.44</v>
      </c>
      <c r="M2557" s="150"/>
      <c r="U2557" s="239"/>
    </row>
    <row r="2558" spans="1:21">
      <c r="A2558" s="239" t="s">
        <v>3987</v>
      </c>
      <c r="B2558" s="239">
        <f t="shared" si="268"/>
        <v>70</v>
      </c>
      <c r="C2558" s="239">
        <f t="shared" si="269"/>
        <v>7.1</v>
      </c>
      <c r="E2558" s="149" t="s">
        <v>3534</v>
      </c>
      <c r="F2558" s="150">
        <v>11</v>
      </c>
      <c r="G2558" s="150">
        <v>0.2198</v>
      </c>
      <c r="H2558" s="150">
        <v>3.2000000000000001E-2</v>
      </c>
      <c r="I2558" s="151">
        <f t="shared" si="264"/>
        <v>1.92</v>
      </c>
      <c r="J2558">
        <f t="shared" si="265"/>
        <v>1.2799999999999998</v>
      </c>
      <c r="K2558">
        <f t="shared" si="266"/>
        <v>0.96</v>
      </c>
      <c r="L2558">
        <f t="shared" si="267"/>
        <v>1.44</v>
      </c>
      <c r="M2558" s="150"/>
      <c r="U2558" s="239"/>
    </row>
    <row r="2559" spans="1:21">
      <c r="A2559" s="239" t="s">
        <v>3987</v>
      </c>
      <c r="B2559" s="239">
        <f t="shared" si="268"/>
        <v>70</v>
      </c>
      <c r="C2559" s="239">
        <f t="shared" si="269"/>
        <v>7.5</v>
      </c>
      <c r="E2559" s="149" t="s">
        <v>3535</v>
      </c>
      <c r="F2559" s="150">
        <v>11.56</v>
      </c>
      <c r="G2559" s="150">
        <v>0.2198</v>
      </c>
      <c r="H2559" s="150">
        <v>3.2000000000000001E-2</v>
      </c>
      <c r="I2559" s="151">
        <f t="shared" si="264"/>
        <v>1.92</v>
      </c>
      <c r="J2559">
        <f t="shared" si="265"/>
        <v>1.2799999999999998</v>
      </c>
      <c r="K2559">
        <f t="shared" si="266"/>
        <v>0.96</v>
      </c>
      <c r="L2559">
        <f t="shared" si="267"/>
        <v>1.44</v>
      </c>
      <c r="M2559" s="150"/>
      <c r="U2559" s="239"/>
    </row>
    <row r="2560" spans="1:21">
      <c r="A2560" s="239" t="s">
        <v>3987</v>
      </c>
      <c r="B2560" s="239">
        <f t="shared" si="268"/>
        <v>70</v>
      </c>
      <c r="C2560" s="239">
        <f t="shared" si="269"/>
        <v>8</v>
      </c>
      <c r="E2560" s="149" t="s">
        <v>3536</v>
      </c>
      <c r="F2560" s="150">
        <v>12.2</v>
      </c>
      <c r="G2560" s="150">
        <v>0.2198</v>
      </c>
      <c r="H2560" s="150">
        <v>3.5999999999999997E-2</v>
      </c>
      <c r="I2560" s="151">
        <f t="shared" si="264"/>
        <v>2.1599999999999997</v>
      </c>
      <c r="J2560">
        <f t="shared" si="265"/>
        <v>1.4399999999999997</v>
      </c>
      <c r="K2560">
        <f t="shared" si="266"/>
        <v>1.0799999999999998</v>
      </c>
      <c r="L2560">
        <f t="shared" si="267"/>
        <v>1.6199999999999997</v>
      </c>
      <c r="M2560" s="150"/>
      <c r="U2560" s="239"/>
    </row>
    <row r="2561" spans="1:21">
      <c r="A2561" s="239" t="s">
        <v>3987</v>
      </c>
      <c r="B2561" s="239">
        <f t="shared" si="268"/>
        <v>70</v>
      </c>
      <c r="C2561" s="239">
        <f t="shared" si="269"/>
        <v>8.8000000000000007</v>
      </c>
      <c r="E2561" s="149" t="s">
        <v>3537</v>
      </c>
      <c r="F2561" s="150">
        <v>13.3</v>
      </c>
      <c r="G2561" s="150">
        <v>0.2198</v>
      </c>
      <c r="H2561" s="150">
        <v>3.5999999999999997E-2</v>
      </c>
      <c r="I2561" s="151">
        <f t="shared" ref="I2561:I2624" si="270">H2561*60</f>
        <v>2.1599999999999997</v>
      </c>
      <c r="J2561">
        <f t="shared" ref="J2561:J2624" si="271">40/60*I2561</f>
        <v>1.4399999999999997</v>
      </c>
      <c r="K2561">
        <f t="shared" ref="K2561:K2624" si="272">(30/60*I2561)</f>
        <v>1.0799999999999998</v>
      </c>
      <c r="L2561">
        <f t="shared" ref="L2561:L2624" si="273">45/60*I2561</f>
        <v>1.6199999999999997</v>
      </c>
      <c r="M2561" s="150"/>
      <c r="U2561" s="239"/>
    </row>
    <row r="2562" spans="1:21">
      <c r="A2562" s="239" t="s">
        <v>3987</v>
      </c>
      <c r="B2562" s="239">
        <f t="shared" si="268"/>
        <v>70</v>
      </c>
      <c r="C2562" s="239">
        <f t="shared" si="269"/>
        <v>9</v>
      </c>
      <c r="E2562" s="149" t="s">
        <v>3538</v>
      </c>
      <c r="F2562" s="150">
        <v>13.54</v>
      </c>
      <c r="G2562" s="150">
        <v>0.2198</v>
      </c>
      <c r="H2562" s="150">
        <v>3.5999999999999997E-2</v>
      </c>
      <c r="I2562" s="151">
        <f t="shared" si="270"/>
        <v>2.1599999999999997</v>
      </c>
      <c r="J2562">
        <f t="shared" si="271"/>
        <v>1.4399999999999997</v>
      </c>
      <c r="K2562">
        <f t="shared" si="272"/>
        <v>1.0799999999999998</v>
      </c>
      <c r="L2562">
        <f t="shared" si="273"/>
        <v>1.6199999999999997</v>
      </c>
      <c r="M2562" s="150"/>
      <c r="U2562" s="239"/>
    </row>
    <row r="2563" spans="1:21">
      <c r="A2563" s="239" t="s">
        <v>3987</v>
      </c>
      <c r="B2563" s="239">
        <f t="shared" si="268"/>
        <v>70</v>
      </c>
      <c r="C2563" s="239">
        <f t="shared" si="269"/>
        <v>10</v>
      </c>
      <c r="E2563" s="149" t="s">
        <v>3513</v>
      </c>
      <c r="F2563" s="150">
        <v>14.8</v>
      </c>
      <c r="G2563" s="150">
        <v>0.2198</v>
      </c>
      <c r="H2563" s="150">
        <v>0.04</v>
      </c>
      <c r="I2563" s="151">
        <f t="shared" si="270"/>
        <v>2.4</v>
      </c>
      <c r="J2563">
        <f t="shared" si="271"/>
        <v>1.5999999999999999</v>
      </c>
      <c r="K2563">
        <f t="shared" si="272"/>
        <v>1.2</v>
      </c>
      <c r="L2563">
        <f t="shared" si="273"/>
        <v>1.7999999999999998</v>
      </c>
      <c r="M2563" s="150"/>
      <c r="U2563" s="239"/>
    </row>
    <row r="2564" spans="1:21">
      <c r="A2564" s="239" t="s">
        <v>3987</v>
      </c>
      <c r="B2564" s="239">
        <f t="shared" si="268"/>
        <v>70</v>
      </c>
      <c r="C2564" s="239">
        <f t="shared" si="269"/>
        <v>11</v>
      </c>
      <c r="E2564" s="149" t="s">
        <v>3514</v>
      </c>
      <c r="F2564" s="150">
        <v>16</v>
      </c>
      <c r="G2564" s="150">
        <v>0.2198</v>
      </c>
      <c r="H2564" s="150">
        <v>4.3999999999999997E-2</v>
      </c>
      <c r="I2564" s="151">
        <f t="shared" si="270"/>
        <v>2.6399999999999997</v>
      </c>
      <c r="J2564">
        <f t="shared" si="271"/>
        <v>1.7599999999999998</v>
      </c>
      <c r="K2564">
        <f t="shared" si="272"/>
        <v>1.3199999999999998</v>
      </c>
      <c r="L2564">
        <f t="shared" si="273"/>
        <v>1.9799999999999998</v>
      </c>
      <c r="M2564" s="150"/>
      <c r="U2564" s="239"/>
    </row>
    <row r="2565" spans="1:21">
      <c r="A2565" s="239" t="s">
        <v>3987</v>
      </c>
      <c r="B2565" s="239">
        <f t="shared" si="268"/>
        <v>70</v>
      </c>
      <c r="C2565" s="239">
        <f t="shared" si="269"/>
        <v>12.5</v>
      </c>
      <c r="E2565" s="149" t="s">
        <v>3515</v>
      </c>
      <c r="F2565" s="150">
        <v>17.7</v>
      </c>
      <c r="G2565" s="150">
        <v>0.2198</v>
      </c>
      <c r="H2565" s="150">
        <v>4.8000000000000001E-2</v>
      </c>
      <c r="I2565" s="151">
        <f t="shared" si="270"/>
        <v>2.88</v>
      </c>
      <c r="J2565">
        <f t="shared" si="271"/>
        <v>1.92</v>
      </c>
      <c r="K2565">
        <f t="shared" si="272"/>
        <v>1.44</v>
      </c>
      <c r="L2565">
        <f t="shared" si="273"/>
        <v>2.16</v>
      </c>
      <c r="M2565" s="150"/>
      <c r="U2565" s="239"/>
    </row>
    <row r="2566" spans="1:21">
      <c r="A2566" s="239" t="s">
        <v>3987</v>
      </c>
      <c r="B2566" s="239">
        <f t="shared" si="268"/>
        <v>70</v>
      </c>
      <c r="C2566" s="239">
        <f t="shared" si="269"/>
        <v>13</v>
      </c>
      <c r="E2566" s="149" t="s">
        <v>3516</v>
      </c>
      <c r="F2566" s="150">
        <v>18.27</v>
      </c>
      <c r="G2566" s="150">
        <v>0.2198</v>
      </c>
      <c r="H2566" s="150">
        <v>5.2000000000000005E-2</v>
      </c>
      <c r="I2566" s="151">
        <f t="shared" si="270"/>
        <v>3.12</v>
      </c>
      <c r="J2566">
        <f t="shared" si="271"/>
        <v>2.08</v>
      </c>
      <c r="K2566">
        <f t="shared" si="272"/>
        <v>1.56</v>
      </c>
      <c r="L2566">
        <f t="shared" si="273"/>
        <v>2.34</v>
      </c>
      <c r="M2566" s="150"/>
      <c r="U2566" s="239"/>
    </row>
    <row r="2567" spans="1:21">
      <c r="A2567" s="239" t="s">
        <v>3987</v>
      </c>
      <c r="B2567" s="239">
        <f t="shared" si="268"/>
        <v>70</v>
      </c>
      <c r="C2567" s="239">
        <f t="shared" si="269"/>
        <v>15</v>
      </c>
      <c r="E2567" s="149" t="s">
        <v>3517</v>
      </c>
      <c r="F2567" s="150">
        <v>20.350000000000001</v>
      </c>
      <c r="G2567" s="150">
        <v>0.2198</v>
      </c>
      <c r="H2567" s="150">
        <v>5.6000000000000008E-2</v>
      </c>
      <c r="I2567" s="151">
        <f t="shared" si="270"/>
        <v>3.3600000000000003</v>
      </c>
      <c r="J2567">
        <f t="shared" si="271"/>
        <v>2.2400000000000002</v>
      </c>
      <c r="K2567">
        <f t="shared" si="272"/>
        <v>1.6800000000000002</v>
      </c>
      <c r="L2567">
        <f t="shared" si="273"/>
        <v>2.5200000000000005</v>
      </c>
      <c r="M2567" s="150"/>
      <c r="U2567" s="239"/>
    </row>
    <row r="2568" spans="1:21">
      <c r="A2568" s="239" t="s">
        <v>3987</v>
      </c>
      <c r="B2568" s="239">
        <f t="shared" si="268"/>
        <v>71</v>
      </c>
      <c r="C2568" s="239">
        <f t="shared" si="269"/>
        <v>5.5</v>
      </c>
      <c r="E2568" s="149" t="s">
        <v>3542</v>
      </c>
      <c r="F2568" s="150">
        <v>9.9</v>
      </c>
      <c r="G2568" s="150">
        <v>0.22294</v>
      </c>
      <c r="H2568" s="150">
        <v>2.8000000000000004E-2</v>
      </c>
      <c r="I2568" s="151">
        <f t="shared" si="270"/>
        <v>1.6800000000000002</v>
      </c>
      <c r="J2568">
        <f t="shared" si="271"/>
        <v>1.1200000000000001</v>
      </c>
      <c r="K2568">
        <f t="shared" si="272"/>
        <v>0.84000000000000008</v>
      </c>
      <c r="L2568">
        <f t="shared" si="273"/>
        <v>1.2600000000000002</v>
      </c>
      <c r="M2568" s="150"/>
      <c r="U2568" s="239"/>
    </row>
    <row r="2569" spans="1:21">
      <c r="A2569" s="239" t="s">
        <v>3987</v>
      </c>
      <c r="B2569" s="239">
        <f t="shared" si="268"/>
        <v>71</v>
      </c>
      <c r="C2569" s="239">
        <f t="shared" si="269"/>
        <v>7.5</v>
      </c>
      <c r="E2569" s="149" t="s">
        <v>3543</v>
      </c>
      <c r="F2569" s="150">
        <v>12.7</v>
      </c>
      <c r="G2569" s="150">
        <v>0.22294</v>
      </c>
      <c r="H2569" s="150">
        <v>3.5999999999999997E-2</v>
      </c>
      <c r="I2569" s="151">
        <f t="shared" si="270"/>
        <v>2.1599999999999997</v>
      </c>
      <c r="J2569">
        <f t="shared" si="271"/>
        <v>1.4399999999999997</v>
      </c>
      <c r="K2569">
        <f t="shared" si="272"/>
        <v>1.0799999999999998</v>
      </c>
      <c r="L2569">
        <f t="shared" si="273"/>
        <v>1.6199999999999997</v>
      </c>
      <c r="M2569" s="150"/>
      <c r="U2569" s="239"/>
    </row>
    <row r="2570" spans="1:21">
      <c r="A2570" s="239" t="s">
        <v>3987</v>
      </c>
      <c r="B2570" s="239">
        <f t="shared" si="268"/>
        <v>71</v>
      </c>
      <c r="C2570" s="239">
        <f t="shared" si="269"/>
        <v>10.5</v>
      </c>
      <c r="E2570" s="149" t="s">
        <v>3539</v>
      </c>
      <c r="F2570" s="150">
        <v>16.600000000000001</v>
      </c>
      <c r="G2570" s="150">
        <v>0.22294</v>
      </c>
      <c r="H2570" s="150">
        <v>4.8000000000000001E-2</v>
      </c>
      <c r="I2570" s="151">
        <f t="shared" si="270"/>
        <v>2.88</v>
      </c>
      <c r="J2570">
        <f t="shared" si="271"/>
        <v>1.92</v>
      </c>
      <c r="K2570">
        <f t="shared" si="272"/>
        <v>1.44</v>
      </c>
      <c r="L2570">
        <f t="shared" si="273"/>
        <v>2.16</v>
      </c>
      <c r="M2570" s="150"/>
      <c r="U2570" s="239"/>
    </row>
    <row r="2571" spans="1:21">
      <c r="A2571" s="239" t="s">
        <v>3987</v>
      </c>
      <c r="B2571" s="239">
        <f t="shared" si="268"/>
        <v>71</v>
      </c>
      <c r="C2571" s="239">
        <f t="shared" si="269"/>
        <v>13</v>
      </c>
      <c r="E2571" s="149" t="s">
        <v>3540</v>
      </c>
      <c r="F2571" s="150">
        <v>19.5</v>
      </c>
      <c r="G2571" s="150">
        <v>0.22294</v>
      </c>
      <c r="H2571" s="150">
        <v>5.6000000000000008E-2</v>
      </c>
      <c r="I2571" s="151">
        <f t="shared" si="270"/>
        <v>3.3600000000000003</v>
      </c>
      <c r="J2571">
        <f t="shared" si="271"/>
        <v>2.2400000000000002</v>
      </c>
      <c r="K2571">
        <f t="shared" si="272"/>
        <v>1.6800000000000002</v>
      </c>
      <c r="L2571">
        <f t="shared" si="273"/>
        <v>2.5200000000000005</v>
      </c>
      <c r="M2571" s="150"/>
      <c r="U2571" s="239"/>
    </row>
    <row r="2572" spans="1:21">
      <c r="A2572" s="239" t="s">
        <v>3987</v>
      </c>
      <c r="B2572" s="239">
        <f t="shared" si="268"/>
        <v>71</v>
      </c>
      <c r="C2572" s="239">
        <f t="shared" si="269"/>
        <v>17.5</v>
      </c>
      <c r="E2572" s="149" t="s">
        <v>3541</v>
      </c>
      <c r="F2572" s="150">
        <v>23.7</v>
      </c>
      <c r="G2572" s="150">
        <v>0.22294</v>
      </c>
      <c r="H2572" s="150">
        <v>6.8000000000000005E-2</v>
      </c>
      <c r="I2572" s="151">
        <f t="shared" si="270"/>
        <v>4.08</v>
      </c>
      <c r="J2572">
        <f t="shared" si="271"/>
        <v>2.7199999999999998</v>
      </c>
      <c r="K2572">
        <f t="shared" si="272"/>
        <v>2.04</v>
      </c>
      <c r="L2572">
        <f t="shared" si="273"/>
        <v>3.06</v>
      </c>
      <c r="M2572" s="150"/>
      <c r="U2572" s="239"/>
    </row>
    <row r="2573" spans="1:21">
      <c r="A2573" s="239" t="s">
        <v>3987</v>
      </c>
      <c r="B2573" s="239">
        <f t="shared" si="268"/>
        <v>72</v>
      </c>
      <c r="C2573" s="239">
        <f t="shared" si="269"/>
        <v>1</v>
      </c>
      <c r="E2573" s="149" t="s">
        <v>3544</v>
      </c>
      <c r="F2573" s="150">
        <v>1.75</v>
      </c>
      <c r="G2573" s="150">
        <v>0.22608</v>
      </c>
      <c r="H2573" s="150">
        <v>0.01</v>
      </c>
      <c r="I2573" s="151">
        <f t="shared" si="270"/>
        <v>0.6</v>
      </c>
      <c r="J2573">
        <f t="shared" si="271"/>
        <v>0.39999999999999997</v>
      </c>
      <c r="K2573">
        <f t="shared" si="272"/>
        <v>0.3</v>
      </c>
      <c r="L2573">
        <f t="shared" si="273"/>
        <v>0.44999999999999996</v>
      </c>
      <c r="M2573" s="150"/>
      <c r="U2573" s="239"/>
    </row>
    <row r="2574" spans="1:21">
      <c r="A2574" s="239" t="s">
        <v>3987</v>
      </c>
      <c r="B2574" s="239">
        <f t="shared" si="268"/>
        <v>72</v>
      </c>
      <c r="C2574" s="239">
        <f t="shared" si="269"/>
        <v>1.5</v>
      </c>
      <c r="E2574" s="149" t="s">
        <v>3545</v>
      </c>
      <c r="F2574" s="150">
        <v>2.5099999999999998</v>
      </c>
      <c r="G2574" s="150">
        <v>0.22608</v>
      </c>
      <c r="H2574" s="150">
        <v>0.01</v>
      </c>
      <c r="I2574" s="151">
        <f t="shared" si="270"/>
        <v>0.6</v>
      </c>
      <c r="J2574">
        <f t="shared" si="271"/>
        <v>0.39999999999999997</v>
      </c>
      <c r="K2574">
        <f t="shared" si="272"/>
        <v>0.3</v>
      </c>
      <c r="L2574">
        <f t="shared" si="273"/>
        <v>0.44999999999999996</v>
      </c>
      <c r="M2574" s="150"/>
      <c r="U2574" s="239"/>
    </row>
    <row r="2575" spans="1:21">
      <c r="A2575" s="239" t="s">
        <v>3987</v>
      </c>
      <c r="B2575" s="239">
        <f t="shared" si="268"/>
        <v>72</v>
      </c>
      <c r="C2575" s="239">
        <f t="shared" si="269"/>
        <v>2</v>
      </c>
      <c r="E2575" s="149" t="s">
        <v>3548</v>
      </c>
      <c r="F2575" s="150">
        <v>3.45</v>
      </c>
      <c r="G2575" s="150">
        <v>0.22608</v>
      </c>
      <c r="H2575" s="150">
        <v>0.01</v>
      </c>
      <c r="I2575" s="151">
        <f t="shared" si="270"/>
        <v>0.6</v>
      </c>
      <c r="J2575">
        <f t="shared" si="271"/>
        <v>0.39999999999999997</v>
      </c>
      <c r="K2575">
        <f t="shared" si="272"/>
        <v>0.3</v>
      </c>
      <c r="L2575">
        <f t="shared" si="273"/>
        <v>0.44999999999999996</v>
      </c>
      <c r="M2575" s="150"/>
      <c r="U2575" s="239"/>
    </row>
    <row r="2576" spans="1:21">
      <c r="A2576" s="239" t="s">
        <v>3987</v>
      </c>
      <c r="B2576" s="239">
        <f t="shared" si="268"/>
        <v>72</v>
      </c>
      <c r="C2576" s="239">
        <f t="shared" si="269"/>
        <v>2.5</v>
      </c>
      <c r="E2576" s="149" t="s">
        <v>3549</v>
      </c>
      <c r="F2576" s="150">
        <v>4.29</v>
      </c>
      <c r="G2576" s="150">
        <v>0.22608</v>
      </c>
      <c r="H2576" s="150">
        <v>1.2E-2</v>
      </c>
      <c r="I2576" s="151">
        <f t="shared" si="270"/>
        <v>0.72</v>
      </c>
      <c r="J2576">
        <f t="shared" si="271"/>
        <v>0.48</v>
      </c>
      <c r="K2576">
        <f t="shared" si="272"/>
        <v>0.36</v>
      </c>
      <c r="L2576">
        <f t="shared" si="273"/>
        <v>0.54</v>
      </c>
      <c r="M2576" s="150"/>
      <c r="U2576" s="239"/>
    </row>
    <row r="2577" spans="1:21">
      <c r="A2577" s="239" t="s">
        <v>3987</v>
      </c>
      <c r="B2577" s="239">
        <f t="shared" si="268"/>
        <v>72</v>
      </c>
      <c r="C2577" s="239">
        <f t="shared" si="269"/>
        <v>3</v>
      </c>
      <c r="E2577" s="149" t="s">
        <v>3550</v>
      </c>
      <c r="F2577" s="150">
        <v>5.1100000000000003</v>
      </c>
      <c r="G2577" s="150">
        <v>0.22608</v>
      </c>
      <c r="H2577" s="150">
        <v>1.6E-2</v>
      </c>
      <c r="I2577" s="151">
        <f t="shared" si="270"/>
        <v>0.96</v>
      </c>
      <c r="J2577">
        <f t="shared" si="271"/>
        <v>0.6399999999999999</v>
      </c>
      <c r="K2577">
        <f t="shared" si="272"/>
        <v>0.48</v>
      </c>
      <c r="L2577">
        <f t="shared" si="273"/>
        <v>0.72</v>
      </c>
      <c r="M2577" s="150"/>
      <c r="U2577" s="239"/>
    </row>
    <row r="2578" spans="1:21">
      <c r="A2578" s="239" t="s">
        <v>3987</v>
      </c>
      <c r="B2578" s="239">
        <f t="shared" si="268"/>
        <v>72</v>
      </c>
      <c r="C2578" s="239">
        <f t="shared" si="269"/>
        <v>3.5</v>
      </c>
      <c r="E2578" s="149" t="s">
        <v>3551</v>
      </c>
      <c r="F2578" s="150">
        <v>5.91</v>
      </c>
      <c r="G2578" s="150">
        <v>0.22608</v>
      </c>
      <c r="H2578" s="150">
        <v>1.6E-2</v>
      </c>
      <c r="I2578" s="151">
        <f t="shared" si="270"/>
        <v>0.96</v>
      </c>
      <c r="J2578">
        <f t="shared" si="271"/>
        <v>0.6399999999999999</v>
      </c>
      <c r="K2578">
        <f t="shared" si="272"/>
        <v>0.48</v>
      </c>
      <c r="L2578">
        <f t="shared" si="273"/>
        <v>0.72</v>
      </c>
      <c r="M2578" s="150"/>
      <c r="U2578" s="239"/>
    </row>
    <row r="2579" spans="1:21">
      <c r="A2579" s="239" t="s">
        <v>3987</v>
      </c>
      <c r="B2579" s="239">
        <f t="shared" si="268"/>
        <v>72</v>
      </c>
      <c r="C2579" s="239">
        <f t="shared" si="269"/>
        <v>4</v>
      </c>
      <c r="E2579" s="149" t="s">
        <v>3552</v>
      </c>
      <c r="F2579" s="150">
        <v>6.71</v>
      </c>
      <c r="G2579" s="150">
        <v>0.22608</v>
      </c>
      <c r="H2579" s="150">
        <v>0.02</v>
      </c>
      <c r="I2579" s="151">
        <f t="shared" si="270"/>
        <v>1.2</v>
      </c>
      <c r="J2579">
        <f t="shared" si="271"/>
        <v>0.79999999999999993</v>
      </c>
      <c r="K2579">
        <f t="shared" si="272"/>
        <v>0.6</v>
      </c>
      <c r="L2579">
        <f t="shared" si="273"/>
        <v>0.89999999999999991</v>
      </c>
      <c r="M2579" s="150"/>
      <c r="U2579" s="239"/>
    </row>
    <row r="2580" spans="1:21">
      <c r="A2580" s="239" t="s">
        <v>3987</v>
      </c>
      <c r="B2580" s="239">
        <f t="shared" si="268"/>
        <v>72</v>
      </c>
      <c r="C2580" s="239">
        <f t="shared" si="269"/>
        <v>4.5</v>
      </c>
      <c r="E2580" s="149" t="s">
        <v>3553</v>
      </c>
      <c r="F2580" s="150">
        <v>7.49</v>
      </c>
      <c r="G2580" s="150">
        <v>0.22608</v>
      </c>
      <c r="H2580" s="150">
        <v>0.02</v>
      </c>
      <c r="I2580" s="151">
        <f t="shared" si="270"/>
        <v>1.2</v>
      </c>
      <c r="J2580">
        <f t="shared" si="271"/>
        <v>0.79999999999999993</v>
      </c>
      <c r="K2580">
        <f t="shared" si="272"/>
        <v>0.6</v>
      </c>
      <c r="L2580">
        <f t="shared" si="273"/>
        <v>0.89999999999999991</v>
      </c>
      <c r="M2580" s="150"/>
      <c r="U2580" s="239"/>
    </row>
    <row r="2581" spans="1:21">
      <c r="A2581" s="239" t="s">
        <v>3987</v>
      </c>
      <c r="B2581" s="239">
        <f t="shared" si="268"/>
        <v>72</v>
      </c>
      <c r="C2581" s="239">
        <f t="shared" si="269"/>
        <v>5</v>
      </c>
      <c r="E2581" s="149" t="s">
        <v>3554</v>
      </c>
      <c r="F2581" s="150">
        <v>8.26</v>
      </c>
      <c r="G2581" s="150">
        <v>0.22608</v>
      </c>
      <c r="H2581" s="150">
        <v>2.4E-2</v>
      </c>
      <c r="I2581" s="151">
        <f t="shared" si="270"/>
        <v>1.44</v>
      </c>
      <c r="J2581">
        <f t="shared" si="271"/>
        <v>0.96</v>
      </c>
      <c r="K2581">
        <f t="shared" si="272"/>
        <v>0.72</v>
      </c>
      <c r="L2581">
        <f t="shared" si="273"/>
        <v>1.08</v>
      </c>
      <c r="M2581" s="150"/>
      <c r="U2581" s="239"/>
    </row>
    <row r="2582" spans="1:21">
      <c r="A2582" s="239" t="s">
        <v>3987</v>
      </c>
      <c r="B2582" s="239">
        <f t="shared" si="268"/>
        <v>72</v>
      </c>
      <c r="C2582" s="239">
        <f t="shared" si="269"/>
        <v>6</v>
      </c>
      <c r="E2582" s="149" t="s">
        <v>3555</v>
      </c>
      <c r="F2582" s="150">
        <v>9.77</v>
      </c>
      <c r="G2582" s="150">
        <v>0.22608</v>
      </c>
      <c r="H2582" s="150">
        <v>2.8000000000000004E-2</v>
      </c>
      <c r="I2582" s="151">
        <f t="shared" si="270"/>
        <v>1.6800000000000002</v>
      </c>
      <c r="J2582">
        <f t="shared" si="271"/>
        <v>1.1200000000000001</v>
      </c>
      <c r="K2582">
        <f t="shared" si="272"/>
        <v>0.84000000000000008</v>
      </c>
      <c r="L2582">
        <f t="shared" si="273"/>
        <v>1.2600000000000002</v>
      </c>
      <c r="M2582" s="150"/>
      <c r="U2582" s="239"/>
    </row>
    <row r="2583" spans="1:21">
      <c r="A2583" s="239" t="s">
        <v>3987</v>
      </c>
      <c r="B2583" s="239">
        <f t="shared" si="268"/>
        <v>72</v>
      </c>
      <c r="C2583" s="239">
        <f t="shared" si="269"/>
        <v>7</v>
      </c>
      <c r="E2583" s="149" t="s">
        <v>3556</v>
      </c>
      <c r="F2583" s="150">
        <v>11.22</v>
      </c>
      <c r="G2583" s="150">
        <v>0.22608</v>
      </c>
      <c r="H2583" s="150">
        <v>3.2000000000000001E-2</v>
      </c>
      <c r="I2583" s="151">
        <f t="shared" si="270"/>
        <v>1.92</v>
      </c>
      <c r="J2583">
        <f t="shared" si="271"/>
        <v>1.2799999999999998</v>
      </c>
      <c r="K2583">
        <f t="shared" si="272"/>
        <v>0.96</v>
      </c>
      <c r="L2583">
        <f t="shared" si="273"/>
        <v>1.44</v>
      </c>
      <c r="M2583" s="150"/>
      <c r="U2583" s="239"/>
    </row>
    <row r="2584" spans="1:21">
      <c r="A2584" s="239" t="s">
        <v>3987</v>
      </c>
      <c r="B2584" s="239">
        <f t="shared" si="268"/>
        <v>72</v>
      </c>
      <c r="C2584" s="239">
        <f t="shared" si="269"/>
        <v>8</v>
      </c>
      <c r="E2584" s="149" t="s">
        <v>3557</v>
      </c>
      <c r="F2584" s="150">
        <v>12.63</v>
      </c>
      <c r="G2584" s="150">
        <v>0.22608</v>
      </c>
      <c r="H2584" s="150">
        <v>3.5999999999999997E-2</v>
      </c>
      <c r="I2584" s="151">
        <f t="shared" si="270"/>
        <v>2.1599999999999997</v>
      </c>
      <c r="J2584">
        <f t="shared" si="271"/>
        <v>1.4399999999999997</v>
      </c>
      <c r="K2584">
        <f t="shared" si="272"/>
        <v>1.0799999999999998</v>
      </c>
      <c r="L2584">
        <f t="shared" si="273"/>
        <v>1.6199999999999997</v>
      </c>
      <c r="M2584" s="150"/>
      <c r="U2584" s="239"/>
    </row>
    <row r="2585" spans="1:21">
      <c r="A2585" s="239" t="s">
        <v>3987</v>
      </c>
      <c r="B2585" s="239">
        <f t="shared" si="268"/>
        <v>72</v>
      </c>
      <c r="C2585" s="239">
        <f t="shared" si="269"/>
        <v>9</v>
      </c>
      <c r="E2585" s="149" t="s">
        <v>3558</v>
      </c>
      <c r="F2585" s="150">
        <v>13.98</v>
      </c>
      <c r="G2585" s="150">
        <v>0.22608</v>
      </c>
      <c r="H2585" s="150">
        <v>0.04</v>
      </c>
      <c r="I2585" s="151">
        <f t="shared" si="270"/>
        <v>2.4</v>
      </c>
      <c r="J2585">
        <f t="shared" si="271"/>
        <v>1.5999999999999999</v>
      </c>
      <c r="K2585">
        <f t="shared" si="272"/>
        <v>1.2</v>
      </c>
      <c r="L2585">
        <f t="shared" si="273"/>
        <v>1.7999999999999998</v>
      </c>
      <c r="M2585" s="150"/>
      <c r="U2585" s="239"/>
    </row>
    <row r="2586" spans="1:21">
      <c r="A2586" s="239" t="s">
        <v>3987</v>
      </c>
      <c r="B2586" s="239">
        <f t="shared" si="268"/>
        <v>72</v>
      </c>
      <c r="C2586" s="239">
        <f t="shared" si="269"/>
        <v>10</v>
      </c>
      <c r="E2586" s="149" t="s">
        <v>3546</v>
      </c>
      <c r="F2586" s="150">
        <v>15.29</v>
      </c>
      <c r="G2586" s="150">
        <v>0.22608</v>
      </c>
      <c r="H2586" s="150">
        <v>4.3999999999999997E-2</v>
      </c>
      <c r="I2586" s="151">
        <f t="shared" si="270"/>
        <v>2.6399999999999997</v>
      </c>
      <c r="J2586">
        <f t="shared" si="271"/>
        <v>1.7599999999999998</v>
      </c>
      <c r="K2586">
        <f t="shared" si="272"/>
        <v>1.3199999999999998</v>
      </c>
      <c r="L2586">
        <f t="shared" si="273"/>
        <v>1.9799999999999998</v>
      </c>
      <c r="M2586" s="150"/>
      <c r="U2586" s="239"/>
    </row>
    <row r="2587" spans="1:21">
      <c r="A2587" s="239" t="s">
        <v>3987</v>
      </c>
      <c r="B2587" s="239">
        <f t="shared" si="268"/>
        <v>72</v>
      </c>
      <c r="C2587" s="239">
        <f t="shared" si="269"/>
        <v>15</v>
      </c>
      <c r="E2587" s="149" t="s">
        <v>3547</v>
      </c>
      <c r="F2587" s="150">
        <v>21.09</v>
      </c>
      <c r="G2587" s="150">
        <v>0.22608</v>
      </c>
      <c r="H2587" s="150">
        <v>0.06</v>
      </c>
      <c r="I2587" s="151">
        <f t="shared" si="270"/>
        <v>3.5999999999999996</v>
      </c>
      <c r="J2587">
        <f t="shared" si="271"/>
        <v>2.3999999999999995</v>
      </c>
      <c r="K2587">
        <f t="shared" si="272"/>
        <v>1.7999999999999998</v>
      </c>
      <c r="L2587">
        <f t="shared" si="273"/>
        <v>2.6999999999999997</v>
      </c>
      <c r="M2587" s="150"/>
      <c r="U2587" s="239"/>
    </row>
    <row r="2588" spans="1:21">
      <c r="A2588" s="239" t="s">
        <v>3987</v>
      </c>
      <c r="B2588" s="239">
        <f t="shared" si="268"/>
        <v>73</v>
      </c>
      <c r="C2588" s="239">
        <f t="shared" si="269"/>
        <v>1</v>
      </c>
      <c r="E2588" s="149" t="s">
        <v>3559</v>
      </c>
      <c r="F2588" s="150">
        <v>1.78</v>
      </c>
      <c r="G2588" s="150">
        <v>0.22922000000000001</v>
      </c>
      <c r="H2588" s="150">
        <v>0.01</v>
      </c>
      <c r="I2588" s="151">
        <f t="shared" si="270"/>
        <v>0.6</v>
      </c>
      <c r="J2588">
        <f t="shared" si="271"/>
        <v>0.39999999999999997</v>
      </c>
      <c r="K2588">
        <f t="shared" si="272"/>
        <v>0.3</v>
      </c>
      <c r="L2588">
        <f t="shared" si="273"/>
        <v>0.44999999999999996</v>
      </c>
      <c r="M2588" s="150"/>
      <c r="U2588" s="239"/>
    </row>
    <row r="2589" spans="1:21">
      <c r="A2589" s="239" t="s">
        <v>3987</v>
      </c>
      <c r="B2589" s="239">
        <f t="shared" si="268"/>
        <v>73</v>
      </c>
      <c r="C2589" s="239">
        <f t="shared" si="269"/>
        <v>1.5</v>
      </c>
      <c r="E2589" s="149" t="s">
        <v>3560</v>
      </c>
      <c r="F2589" s="150">
        <v>2.65</v>
      </c>
      <c r="G2589" s="150">
        <v>0.22922000000000001</v>
      </c>
      <c r="H2589" s="150">
        <v>0.01</v>
      </c>
      <c r="I2589" s="151">
        <f t="shared" si="270"/>
        <v>0.6</v>
      </c>
      <c r="J2589">
        <f t="shared" si="271"/>
        <v>0.39999999999999997</v>
      </c>
      <c r="K2589">
        <f t="shared" si="272"/>
        <v>0.3</v>
      </c>
      <c r="L2589">
        <f t="shared" si="273"/>
        <v>0.44999999999999996</v>
      </c>
      <c r="M2589" s="150"/>
      <c r="U2589" s="239"/>
    </row>
    <row r="2590" spans="1:21">
      <c r="A2590" s="239" t="s">
        <v>3987</v>
      </c>
      <c r="B2590" s="239">
        <f t="shared" si="268"/>
        <v>73</v>
      </c>
      <c r="C2590" s="239">
        <f t="shared" si="269"/>
        <v>2</v>
      </c>
      <c r="E2590" s="149" t="s">
        <v>3563</v>
      </c>
      <c r="F2590" s="150">
        <v>3.5</v>
      </c>
      <c r="G2590" s="150">
        <v>0.22922000000000001</v>
      </c>
      <c r="H2590" s="150">
        <v>0.01</v>
      </c>
      <c r="I2590" s="151">
        <f t="shared" si="270"/>
        <v>0.6</v>
      </c>
      <c r="J2590">
        <f t="shared" si="271"/>
        <v>0.39999999999999997</v>
      </c>
      <c r="K2590">
        <f t="shared" si="272"/>
        <v>0.3</v>
      </c>
      <c r="L2590">
        <f t="shared" si="273"/>
        <v>0.44999999999999996</v>
      </c>
      <c r="M2590" s="150"/>
      <c r="U2590" s="239"/>
    </row>
    <row r="2591" spans="1:21">
      <c r="A2591" s="239" t="s">
        <v>3987</v>
      </c>
      <c r="B2591" s="239">
        <f t="shared" si="268"/>
        <v>73</v>
      </c>
      <c r="C2591" s="239">
        <f t="shared" si="269"/>
        <v>2.9</v>
      </c>
      <c r="E2591" s="149" t="s">
        <v>3564</v>
      </c>
      <c r="F2591" s="150">
        <v>5.01</v>
      </c>
      <c r="G2591" s="150">
        <v>0.22922000000000001</v>
      </c>
      <c r="H2591" s="150">
        <v>1.6E-2</v>
      </c>
      <c r="I2591" s="151">
        <f t="shared" si="270"/>
        <v>0.96</v>
      </c>
      <c r="J2591">
        <f t="shared" si="271"/>
        <v>0.6399999999999999</v>
      </c>
      <c r="K2591">
        <f t="shared" si="272"/>
        <v>0.48</v>
      </c>
      <c r="L2591">
        <f t="shared" si="273"/>
        <v>0.72</v>
      </c>
      <c r="M2591" s="150"/>
      <c r="U2591" s="239"/>
    </row>
    <row r="2592" spans="1:21">
      <c r="A2592" s="239" t="s">
        <v>3987</v>
      </c>
      <c r="B2592" s="239">
        <f t="shared" si="268"/>
        <v>73</v>
      </c>
      <c r="C2592" s="239">
        <f t="shared" si="269"/>
        <v>5</v>
      </c>
      <c r="E2592" s="149" t="s">
        <v>3565</v>
      </c>
      <c r="F2592" s="150">
        <v>8.39</v>
      </c>
      <c r="G2592" s="150">
        <v>0.22922000000000001</v>
      </c>
      <c r="H2592" s="150">
        <v>2.4E-2</v>
      </c>
      <c r="I2592" s="151">
        <f t="shared" si="270"/>
        <v>1.44</v>
      </c>
      <c r="J2592">
        <f t="shared" si="271"/>
        <v>0.96</v>
      </c>
      <c r="K2592">
        <f t="shared" si="272"/>
        <v>0.72</v>
      </c>
      <c r="L2592">
        <f t="shared" si="273"/>
        <v>1.08</v>
      </c>
      <c r="M2592" s="150"/>
      <c r="U2592" s="239"/>
    </row>
    <row r="2593" spans="1:21">
      <c r="A2593" s="239" t="s">
        <v>3987</v>
      </c>
      <c r="B2593" s="239">
        <f t="shared" si="268"/>
        <v>73</v>
      </c>
      <c r="C2593" s="239">
        <f t="shared" si="269"/>
        <v>7</v>
      </c>
      <c r="E2593" s="149" t="s">
        <v>3566</v>
      </c>
      <c r="F2593" s="150">
        <v>11.39</v>
      </c>
      <c r="G2593" s="150">
        <v>0.22922000000000001</v>
      </c>
      <c r="H2593" s="150">
        <v>3.2000000000000001E-2</v>
      </c>
      <c r="I2593" s="151">
        <f t="shared" si="270"/>
        <v>1.92</v>
      </c>
      <c r="J2593">
        <f t="shared" si="271"/>
        <v>1.2799999999999998</v>
      </c>
      <c r="K2593">
        <f t="shared" si="272"/>
        <v>0.96</v>
      </c>
      <c r="L2593">
        <f t="shared" si="273"/>
        <v>1.44</v>
      </c>
      <c r="M2593" s="150"/>
      <c r="U2593" s="239"/>
    </row>
    <row r="2594" spans="1:21">
      <c r="A2594" s="239" t="s">
        <v>3987</v>
      </c>
      <c r="B2594" s="239">
        <f t="shared" si="268"/>
        <v>73</v>
      </c>
      <c r="C2594" s="239">
        <f t="shared" si="269"/>
        <v>7.1</v>
      </c>
      <c r="E2594" s="149" t="s">
        <v>3567</v>
      </c>
      <c r="F2594" s="150">
        <v>11.5</v>
      </c>
      <c r="G2594" s="150">
        <v>0.22922000000000001</v>
      </c>
      <c r="H2594" s="150">
        <v>3.2000000000000001E-2</v>
      </c>
      <c r="I2594" s="151">
        <f t="shared" si="270"/>
        <v>1.92</v>
      </c>
      <c r="J2594">
        <f t="shared" si="271"/>
        <v>1.2799999999999998</v>
      </c>
      <c r="K2594">
        <f t="shared" si="272"/>
        <v>0.96</v>
      </c>
      <c r="L2594">
        <f t="shared" si="273"/>
        <v>1.44</v>
      </c>
      <c r="M2594" s="150"/>
      <c r="U2594" s="239"/>
    </row>
    <row r="2595" spans="1:21">
      <c r="A2595" s="239" t="s">
        <v>3987</v>
      </c>
      <c r="B2595" s="239">
        <f t="shared" si="268"/>
        <v>73</v>
      </c>
      <c r="C2595" s="239">
        <f t="shared" si="269"/>
        <v>10</v>
      </c>
      <c r="E2595" s="149" t="s">
        <v>3561</v>
      </c>
      <c r="F2595" s="150">
        <v>15.5</v>
      </c>
      <c r="G2595" s="150">
        <v>0.22922000000000001</v>
      </c>
      <c r="H2595" s="150">
        <v>4.3999999999999997E-2</v>
      </c>
      <c r="I2595" s="151">
        <f t="shared" si="270"/>
        <v>2.6399999999999997</v>
      </c>
      <c r="J2595">
        <f t="shared" si="271"/>
        <v>1.7599999999999998</v>
      </c>
      <c r="K2595">
        <f t="shared" si="272"/>
        <v>1.3199999999999998</v>
      </c>
      <c r="L2595">
        <f t="shared" si="273"/>
        <v>1.9799999999999998</v>
      </c>
      <c r="M2595" s="150"/>
      <c r="U2595" s="239"/>
    </row>
    <row r="2596" spans="1:21">
      <c r="A2596" s="239" t="s">
        <v>3987</v>
      </c>
      <c r="B2596" s="239">
        <f t="shared" si="268"/>
        <v>73</v>
      </c>
      <c r="C2596" s="239">
        <f t="shared" si="269"/>
        <v>14.2</v>
      </c>
      <c r="E2596" s="149" t="s">
        <v>3562</v>
      </c>
      <c r="F2596" s="150">
        <v>20.6</v>
      </c>
      <c r="G2596" s="150">
        <v>0.22922000000000001</v>
      </c>
      <c r="H2596" s="150">
        <v>5.6000000000000008E-2</v>
      </c>
      <c r="I2596" s="151">
        <f t="shared" si="270"/>
        <v>3.3600000000000003</v>
      </c>
      <c r="J2596">
        <f t="shared" si="271"/>
        <v>2.2400000000000002</v>
      </c>
      <c r="K2596">
        <f t="shared" si="272"/>
        <v>1.6800000000000002</v>
      </c>
      <c r="L2596">
        <f t="shared" si="273"/>
        <v>2.5200000000000005</v>
      </c>
      <c r="M2596" s="150"/>
      <c r="U2596" s="239"/>
    </row>
    <row r="2597" spans="1:21">
      <c r="A2597" s="239" t="s">
        <v>3987</v>
      </c>
      <c r="B2597" s="239">
        <f t="shared" si="268"/>
        <v>74</v>
      </c>
      <c r="C2597" s="239">
        <f t="shared" si="269"/>
        <v>2</v>
      </c>
      <c r="E2597" s="149" t="s">
        <v>3568</v>
      </c>
      <c r="F2597" s="150">
        <v>3.55</v>
      </c>
      <c r="G2597" s="150">
        <v>0.23236000000000001</v>
      </c>
      <c r="H2597" s="150">
        <v>0.01</v>
      </c>
      <c r="I2597" s="151">
        <f t="shared" si="270"/>
        <v>0.6</v>
      </c>
      <c r="J2597">
        <f t="shared" si="271"/>
        <v>0.39999999999999997</v>
      </c>
      <c r="K2597">
        <f t="shared" si="272"/>
        <v>0.3</v>
      </c>
      <c r="L2597">
        <f t="shared" si="273"/>
        <v>0.44999999999999996</v>
      </c>
      <c r="M2597" s="150"/>
      <c r="U2597" s="239"/>
    </row>
    <row r="2598" spans="1:21">
      <c r="A2598" s="239" t="s">
        <v>3987</v>
      </c>
      <c r="B2598" s="239">
        <f t="shared" ref="B2598:B2661" si="274">SPLITME($E2598,0,"*","tube Ø")</f>
        <v>74</v>
      </c>
      <c r="C2598" s="239">
        <f t="shared" ref="C2598:C2661" si="275">SPLITME($E2598,1,"*","tube Ø")</f>
        <v>2.5</v>
      </c>
      <c r="E2598" s="149" t="s">
        <v>3569</v>
      </c>
      <c r="F2598" s="150">
        <v>4.41</v>
      </c>
      <c r="G2598" s="150">
        <v>0.23236000000000001</v>
      </c>
      <c r="H2598" s="150">
        <v>1.2E-2</v>
      </c>
      <c r="I2598" s="151">
        <f t="shared" si="270"/>
        <v>0.72</v>
      </c>
      <c r="J2598">
        <f t="shared" si="271"/>
        <v>0.48</v>
      </c>
      <c r="K2598">
        <f t="shared" si="272"/>
        <v>0.36</v>
      </c>
      <c r="L2598">
        <f t="shared" si="273"/>
        <v>0.54</v>
      </c>
      <c r="M2598" s="150"/>
      <c r="U2598" s="239"/>
    </row>
    <row r="2599" spans="1:21">
      <c r="A2599" s="239" t="s">
        <v>3987</v>
      </c>
      <c r="B2599" s="239">
        <f t="shared" si="274"/>
        <v>74</v>
      </c>
      <c r="C2599" s="239">
        <f t="shared" si="275"/>
        <v>3</v>
      </c>
      <c r="E2599" s="149" t="s">
        <v>3570</v>
      </c>
      <c r="F2599" s="150">
        <v>5.25</v>
      </c>
      <c r="G2599" s="150">
        <v>0.23236000000000001</v>
      </c>
      <c r="H2599" s="150">
        <v>1.6E-2</v>
      </c>
      <c r="I2599" s="151">
        <f t="shared" si="270"/>
        <v>0.96</v>
      </c>
      <c r="J2599">
        <f t="shared" si="271"/>
        <v>0.6399999999999999</v>
      </c>
      <c r="K2599">
        <f t="shared" si="272"/>
        <v>0.48</v>
      </c>
      <c r="L2599">
        <f t="shared" si="273"/>
        <v>0.72</v>
      </c>
      <c r="M2599" s="150"/>
      <c r="U2599" s="239"/>
    </row>
    <row r="2600" spans="1:21">
      <c r="A2600" s="239" t="s">
        <v>3987</v>
      </c>
      <c r="B2600" s="239">
        <f t="shared" si="274"/>
        <v>74</v>
      </c>
      <c r="C2600" s="239">
        <f t="shared" si="275"/>
        <v>4</v>
      </c>
      <c r="E2600" s="149" t="s">
        <v>3571</v>
      </c>
      <c r="F2600" s="150">
        <v>6.91</v>
      </c>
      <c r="G2600" s="150">
        <v>0.23236000000000001</v>
      </c>
      <c r="H2600" s="150">
        <v>0.02</v>
      </c>
      <c r="I2600" s="151">
        <f t="shared" si="270"/>
        <v>1.2</v>
      </c>
      <c r="J2600">
        <f t="shared" si="271"/>
        <v>0.79999999999999993</v>
      </c>
      <c r="K2600">
        <f t="shared" si="272"/>
        <v>0.6</v>
      </c>
      <c r="L2600">
        <f t="shared" si="273"/>
        <v>0.89999999999999991</v>
      </c>
      <c r="M2600" s="150"/>
      <c r="U2600" s="239"/>
    </row>
    <row r="2601" spans="1:21">
      <c r="A2601" s="239" t="s">
        <v>3987</v>
      </c>
      <c r="B2601" s="239">
        <f t="shared" si="274"/>
        <v>74</v>
      </c>
      <c r="C2601" s="239">
        <f t="shared" si="275"/>
        <v>4.5</v>
      </c>
      <c r="E2601" s="149" t="s">
        <v>3572</v>
      </c>
      <c r="F2601" s="150">
        <v>7.71</v>
      </c>
      <c r="G2601" s="150">
        <v>0.23236000000000001</v>
      </c>
      <c r="H2601" s="150">
        <v>0.02</v>
      </c>
      <c r="I2601" s="151">
        <f t="shared" si="270"/>
        <v>1.2</v>
      </c>
      <c r="J2601">
        <f t="shared" si="271"/>
        <v>0.79999999999999993</v>
      </c>
      <c r="K2601">
        <f t="shared" si="272"/>
        <v>0.6</v>
      </c>
      <c r="L2601">
        <f t="shared" si="273"/>
        <v>0.89999999999999991</v>
      </c>
      <c r="M2601" s="150"/>
      <c r="U2601" s="239"/>
    </row>
    <row r="2602" spans="1:21">
      <c r="A2602" s="239" t="s">
        <v>3987</v>
      </c>
      <c r="B2602" s="239">
        <f t="shared" si="274"/>
        <v>74</v>
      </c>
      <c r="C2602" s="239">
        <f t="shared" si="275"/>
        <v>5</v>
      </c>
      <c r="E2602" s="149" t="s">
        <v>3573</v>
      </c>
      <c r="F2602" s="150">
        <v>8.51</v>
      </c>
      <c r="G2602" s="150">
        <v>0.23236000000000001</v>
      </c>
      <c r="H2602" s="150">
        <v>2.4E-2</v>
      </c>
      <c r="I2602" s="151">
        <f t="shared" si="270"/>
        <v>1.44</v>
      </c>
      <c r="J2602">
        <f t="shared" si="271"/>
        <v>0.96</v>
      </c>
      <c r="K2602">
        <f t="shared" si="272"/>
        <v>0.72</v>
      </c>
      <c r="L2602">
        <f t="shared" si="273"/>
        <v>1.08</v>
      </c>
      <c r="M2602" s="150"/>
      <c r="U2602" s="239"/>
    </row>
    <row r="2603" spans="1:21">
      <c r="A2603" s="239" t="s">
        <v>3987</v>
      </c>
      <c r="B2603" s="239">
        <f t="shared" si="274"/>
        <v>74</v>
      </c>
      <c r="C2603" s="239">
        <f t="shared" si="275"/>
        <v>6</v>
      </c>
      <c r="E2603" s="149" t="s">
        <v>3574</v>
      </c>
      <c r="F2603" s="150">
        <v>10.06</v>
      </c>
      <c r="G2603" s="150">
        <v>0.23236000000000001</v>
      </c>
      <c r="H2603" s="150">
        <v>2.8000000000000004E-2</v>
      </c>
      <c r="I2603" s="151">
        <f t="shared" si="270"/>
        <v>1.6800000000000002</v>
      </c>
      <c r="J2603">
        <f t="shared" si="271"/>
        <v>1.1200000000000001</v>
      </c>
      <c r="K2603">
        <f t="shared" si="272"/>
        <v>0.84000000000000008</v>
      </c>
      <c r="L2603">
        <f t="shared" si="273"/>
        <v>1.2600000000000002</v>
      </c>
      <c r="M2603" s="150"/>
      <c r="U2603" s="239"/>
    </row>
    <row r="2604" spans="1:21">
      <c r="A2604" s="239" t="s">
        <v>3987</v>
      </c>
      <c r="B2604" s="239">
        <f t="shared" si="274"/>
        <v>74</v>
      </c>
      <c r="C2604" s="239">
        <f t="shared" si="275"/>
        <v>7</v>
      </c>
      <c r="E2604" s="149" t="s">
        <v>3575</v>
      </c>
      <c r="F2604" s="150">
        <v>11.57</v>
      </c>
      <c r="G2604" s="150">
        <v>0.23236000000000001</v>
      </c>
      <c r="H2604" s="150">
        <v>3.2000000000000001E-2</v>
      </c>
      <c r="I2604" s="151">
        <f t="shared" si="270"/>
        <v>1.92</v>
      </c>
      <c r="J2604">
        <f t="shared" si="271"/>
        <v>1.2799999999999998</v>
      </c>
      <c r="K2604">
        <f t="shared" si="272"/>
        <v>0.96</v>
      </c>
      <c r="L2604">
        <f t="shared" si="273"/>
        <v>1.44</v>
      </c>
      <c r="M2604" s="150"/>
      <c r="U2604" s="239"/>
    </row>
    <row r="2605" spans="1:21">
      <c r="A2605" s="239" t="s">
        <v>3987</v>
      </c>
      <c r="B2605" s="239">
        <f t="shared" si="274"/>
        <v>75</v>
      </c>
      <c r="C2605" s="239">
        <f t="shared" si="275"/>
        <v>1</v>
      </c>
      <c r="E2605" s="149" t="s">
        <v>3576</v>
      </c>
      <c r="F2605" s="150">
        <v>1.83</v>
      </c>
      <c r="G2605" s="150">
        <v>0.23549999999999999</v>
      </c>
      <c r="H2605" s="150">
        <v>0.01</v>
      </c>
      <c r="I2605" s="151">
        <f t="shared" si="270"/>
        <v>0.6</v>
      </c>
      <c r="J2605">
        <f t="shared" si="271"/>
        <v>0.39999999999999997</v>
      </c>
      <c r="K2605">
        <f t="shared" si="272"/>
        <v>0.3</v>
      </c>
      <c r="L2605">
        <f t="shared" si="273"/>
        <v>0.44999999999999996</v>
      </c>
      <c r="M2605" s="150"/>
      <c r="U2605" s="239"/>
    </row>
    <row r="2606" spans="1:21">
      <c r="A2606" s="239" t="s">
        <v>3987</v>
      </c>
      <c r="B2606" s="239">
        <f t="shared" si="274"/>
        <v>75</v>
      </c>
      <c r="C2606" s="239">
        <f t="shared" si="275"/>
        <v>1.5</v>
      </c>
      <c r="E2606" s="149" t="s">
        <v>3577</v>
      </c>
      <c r="F2606" s="150">
        <v>2.72</v>
      </c>
      <c r="G2606" s="150">
        <v>0.23549999999999999</v>
      </c>
      <c r="H2606" s="150">
        <v>0.01</v>
      </c>
      <c r="I2606" s="151">
        <f t="shared" si="270"/>
        <v>0.6</v>
      </c>
      <c r="J2606">
        <f t="shared" si="271"/>
        <v>0.39999999999999997</v>
      </c>
      <c r="K2606">
        <f t="shared" si="272"/>
        <v>0.3</v>
      </c>
      <c r="L2606">
        <f t="shared" si="273"/>
        <v>0.44999999999999996</v>
      </c>
      <c r="M2606" s="150"/>
      <c r="U2606" s="239"/>
    </row>
    <row r="2607" spans="1:21">
      <c r="A2607" s="239" t="s">
        <v>3987</v>
      </c>
      <c r="B2607" s="239">
        <f t="shared" si="274"/>
        <v>75</v>
      </c>
      <c r="C2607" s="239">
        <f t="shared" si="275"/>
        <v>2</v>
      </c>
      <c r="E2607" s="149" t="s">
        <v>3582</v>
      </c>
      <c r="F2607" s="150">
        <v>3.6</v>
      </c>
      <c r="G2607" s="150">
        <v>0.23549999999999999</v>
      </c>
      <c r="H2607" s="150">
        <v>1.2E-2</v>
      </c>
      <c r="I2607" s="151">
        <f t="shared" si="270"/>
        <v>0.72</v>
      </c>
      <c r="J2607">
        <f t="shared" si="271"/>
        <v>0.48</v>
      </c>
      <c r="K2607">
        <f t="shared" si="272"/>
        <v>0.36</v>
      </c>
      <c r="L2607">
        <f t="shared" si="273"/>
        <v>0.54</v>
      </c>
      <c r="M2607" s="150"/>
      <c r="U2607" s="239"/>
    </row>
    <row r="2608" spans="1:21">
      <c r="A2608" s="239" t="s">
        <v>3987</v>
      </c>
      <c r="B2608" s="239">
        <f t="shared" si="274"/>
        <v>75</v>
      </c>
      <c r="C2608" s="239">
        <f t="shared" si="275"/>
        <v>2.2000000000000002</v>
      </c>
      <c r="E2608" s="149" t="s">
        <v>3583</v>
      </c>
      <c r="F2608" s="150">
        <v>3.95</v>
      </c>
      <c r="G2608" s="150">
        <v>0.23549999999999999</v>
      </c>
      <c r="H2608" s="150">
        <v>1.2E-2</v>
      </c>
      <c r="I2608" s="151">
        <f t="shared" si="270"/>
        <v>0.72</v>
      </c>
      <c r="J2608">
        <f t="shared" si="271"/>
        <v>0.48</v>
      </c>
      <c r="K2608">
        <f t="shared" si="272"/>
        <v>0.36</v>
      </c>
      <c r="L2608">
        <f t="shared" si="273"/>
        <v>0.54</v>
      </c>
      <c r="M2608" s="150"/>
      <c r="U2608" s="239"/>
    </row>
    <row r="2609" spans="1:21">
      <c r="A2609" s="239" t="s">
        <v>3987</v>
      </c>
      <c r="B2609" s="239">
        <f t="shared" si="274"/>
        <v>75</v>
      </c>
      <c r="C2609" s="239">
        <f t="shared" si="275"/>
        <v>2.5</v>
      </c>
      <c r="E2609" s="149" t="s">
        <v>3584</v>
      </c>
      <c r="F2609" s="150">
        <v>4.47</v>
      </c>
      <c r="G2609" s="150">
        <v>0.23549999999999999</v>
      </c>
      <c r="H2609" s="150">
        <v>1.2E-2</v>
      </c>
      <c r="I2609" s="151">
        <f t="shared" si="270"/>
        <v>0.72</v>
      </c>
      <c r="J2609">
        <f t="shared" si="271"/>
        <v>0.48</v>
      </c>
      <c r="K2609">
        <f t="shared" si="272"/>
        <v>0.36</v>
      </c>
      <c r="L2609">
        <f t="shared" si="273"/>
        <v>0.54</v>
      </c>
      <c r="M2609" s="150"/>
      <c r="U2609" s="239"/>
    </row>
    <row r="2610" spans="1:21">
      <c r="A2610" s="239" t="s">
        <v>3987</v>
      </c>
      <c r="B2610" s="239">
        <f t="shared" si="274"/>
        <v>75</v>
      </c>
      <c r="C2610" s="239">
        <f t="shared" si="275"/>
        <v>2.8</v>
      </c>
      <c r="E2610" s="149" t="s">
        <v>3585</v>
      </c>
      <c r="F2610" s="150">
        <v>4.99</v>
      </c>
      <c r="G2610" s="150">
        <v>0.23549999999999999</v>
      </c>
      <c r="H2610" s="150">
        <v>1.2E-2</v>
      </c>
      <c r="I2610" s="151">
        <f t="shared" si="270"/>
        <v>0.72</v>
      </c>
      <c r="J2610">
        <f t="shared" si="271"/>
        <v>0.48</v>
      </c>
      <c r="K2610">
        <f t="shared" si="272"/>
        <v>0.36</v>
      </c>
      <c r="L2610">
        <f t="shared" si="273"/>
        <v>0.54</v>
      </c>
      <c r="M2610" s="150"/>
      <c r="U2610" s="239"/>
    </row>
    <row r="2611" spans="1:21">
      <c r="A2611" s="239" t="s">
        <v>3987</v>
      </c>
      <c r="B2611" s="239">
        <f t="shared" si="274"/>
        <v>75</v>
      </c>
      <c r="C2611" s="239">
        <f t="shared" si="275"/>
        <v>3</v>
      </c>
      <c r="E2611" s="149" t="s">
        <v>3586</v>
      </c>
      <c r="F2611" s="150">
        <v>5.33</v>
      </c>
      <c r="G2611" s="150">
        <v>0.23549999999999999</v>
      </c>
      <c r="H2611" s="150">
        <v>1.6E-2</v>
      </c>
      <c r="I2611" s="151">
        <f t="shared" si="270"/>
        <v>0.96</v>
      </c>
      <c r="J2611">
        <f t="shared" si="271"/>
        <v>0.6399999999999999</v>
      </c>
      <c r="K2611">
        <f t="shared" si="272"/>
        <v>0.48</v>
      </c>
      <c r="L2611">
        <f t="shared" si="273"/>
        <v>0.72</v>
      </c>
      <c r="M2611" s="150"/>
      <c r="U2611" s="239"/>
    </row>
    <row r="2612" spans="1:21">
      <c r="A2612" s="239" t="s">
        <v>3987</v>
      </c>
      <c r="B2612" s="239">
        <f t="shared" si="274"/>
        <v>75</v>
      </c>
      <c r="C2612" s="239">
        <f t="shared" si="275"/>
        <v>3.5</v>
      </c>
      <c r="E2612" s="149" t="s">
        <v>3587</v>
      </c>
      <c r="F2612" s="150">
        <v>6.17</v>
      </c>
      <c r="G2612" s="150">
        <v>0.23549999999999999</v>
      </c>
      <c r="H2612" s="150">
        <v>1.6E-2</v>
      </c>
      <c r="I2612" s="151">
        <f t="shared" si="270"/>
        <v>0.96</v>
      </c>
      <c r="J2612">
        <f t="shared" si="271"/>
        <v>0.6399999999999999</v>
      </c>
      <c r="K2612">
        <f t="shared" si="272"/>
        <v>0.48</v>
      </c>
      <c r="L2612">
        <f t="shared" si="273"/>
        <v>0.72</v>
      </c>
      <c r="M2612" s="150"/>
      <c r="U2612" s="239"/>
    </row>
    <row r="2613" spans="1:21">
      <c r="A2613" s="239" t="s">
        <v>3987</v>
      </c>
      <c r="B2613" s="239">
        <f t="shared" si="274"/>
        <v>75</v>
      </c>
      <c r="C2613" s="239">
        <f t="shared" si="275"/>
        <v>4</v>
      </c>
      <c r="E2613" s="149" t="s">
        <v>3588</v>
      </c>
      <c r="F2613" s="150">
        <v>7</v>
      </c>
      <c r="G2613" s="150">
        <v>0.23549999999999999</v>
      </c>
      <c r="H2613" s="150">
        <v>0.02</v>
      </c>
      <c r="I2613" s="151">
        <f t="shared" si="270"/>
        <v>1.2</v>
      </c>
      <c r="J2613">
        <f t="shared" si="271"/>
        <v>0.79999999999999993</v>
      </c>
      <c r="K2613">
        <f t="shared" si="272"/>
        <v>0.6</v>
      </c>
      <c r="L2613">
        <f t="shared" si="273"/>
        <v>0.89999999999999991</v>
      </c>
      <c r="M2613" s="150"/>
      <c r="U2613" s="239"/>
    </row>
    <row r="2614" spans="1:21">
      <c r="A2614" s="239" t="s">
        <v>3987</v>
      </c>
      <c r="B2614" s="239">
        <f t="shared" si="274"/>
        <v>75</v>
      </c>
      <c r="C2614" s="239">
        <f t="shared" si="275"/>
        <v>4.5</v>
      </c>
      <c r="E2614" s="149" t="s">
        <v>3589</v>
      </c>
      <c r="F2614" s="150">
        <v>7.82</v>
      </c>
      <c r="G2614" s="150">
        <v>0.23549999999999999</v>
      </c>
      <c r="H2614" s="150">
        <v>0.02</v>
      </c>
      <c r="I2614" s="151">
        <f t="shared" si="270"/>
        <v>1.2</v>
      </c>
      <c r="J2614">
        <f t="shared" si="271"/>
        <v>0.79999999999999993</v>
      </c>
      <c r="K2614">
        <f t="shared" si="272"/>
        <v>0.6</v>
      </c>
      <c r="L2614">
        <f t="shared" si="273"/>
        <v>0.89999999999999991</v>
      </c>
      <c r="M2614" s="150"/>
      <c r="U2614" s="239"/>
    </row>
    <row r="2615" spans="1:21">
      <c r="A2615" s="239" t="s">
        <v>3987</v>
      </c>
      <c r="B2615" s="239">
        <f t="shared" si="274"/>
        <v>75</v>
      </c>
      <c r="C2615" s="239">
        <f t="shared" si="275"/>
        <v>5</v>
      </c>
      <c r="E2615" s="149" t="s">
        <v>3590</v>
      </c>
      <c r="F2615" s="150">
        <v>8.6300000000000008</v>
      </c>
      <c r="G2615" s="150">
        <v>0.23549999999999999</v>
      </c>
      <c r="H2615" s="150">
        <v>2.4E-2</v>
      </c>
      <c r="I2615" s="151">
        <f t="shared" si="270"/>
        <v>1.44</v>
      </c>
      <c r="J2615">
        <f t="shared" si="271"/>
        <v>0.96</v>
      </c>
      <c r="K2615">
        <f t="shared" si="272"/>
        <v>0.72</v>
      </c>
      <c r="L2615">
        <f t="shared" si="273"/>
        <v>1.08</v>
      </c>
      <c r="M2615" s="150"/>
      <c r="U2615" s="239"/>
    </row>
    <row r="2616" spans="1:21">
      <c r="A2616" s="239" t="s">
        <v>3987</v>
      </c>
      <c r="B2616" s="239">
        <f t="shared" si="274"/>
        <v>75</v>
      </c>
      <c r="C2616" s="239">
        <f t="shared" si="275"/>
        <v>5.5</v>
      </c>
      <c r="E2616" s="149" t="s">
        <v>3591</v>
      </c>
      <c r="F2616" s="150">
        <v>9.43</v>
      </c>
      <c r="G2616" s="150">
        <v>0.23549999999999999</v>
      </c>
      <c r="H2616" s="150">
        <v>2.8000000000000004E-2</v>
      </c>
      <c r="I2616" s="151">
        <f t="shared" si="270"/>
        <v>1.6800000000000002</v>
      </c>
      <c r="J2616">
        <f t="shared" si="271"/>
        <v>1.1200000000000001</v>
      </c>
      <c r="K2616">
        <f t="shared" si="272"/>
        <v>0.84000000000000008</v>
      </c>
      <c r="L2616">
        <f t="shared" si="273"/>
        <v>1.2600000000000002</v>
      </c>
      <c r="M2616" s="150"/>
      <c r="U2616" s="239"/>
    </row>
    <row r="2617" spans="1:21">
      <c r="A2617" s="239" t="s">
        <v>3987</v>
      </c>
      <c r="B2617" s="239">
        <f t="shared" si="274"/>
        <v>75</v>
      </c>
      <c r="C2617" s="239">
        <f t="shared" si="275"/>
        <v>6</v>
      </c>
      <c r="E2617" s="149" t="s">
        <v>3592</v>
      </c>
      <c r="F2617" s="150">
        <v>11.4</v>
      </c>
      <c r="G2617" s="150">
        <v>0.23549999999999999</v>
      </c>
      <c r="H2617" s="150">
        <v>3.2000000000000001E-2</v>
      </c>
      <c r="I2617" s="151">
        <f t="shared" si="270"/>
        <v>1.92</v>
      </c>
      <c r="J2617">
        <f t="shared" si="271"/>
        <v>1.2799999999999998</v>
      </c>
      <c r="K2617">
        <f t="shared" si="272"/>
        <v>0.96</v>
      </c>
      <c r="L2617">
        <f t="shared" si="273"/>
        <v>1.44</v>
      </c>
      <c r="M2617" s="150"/>
      <c r="U2617" s="239"/>
    </row>
    <row r="2618" spans="1:21">
      <c r="A2618" s="239" t="s">
        <v>3987</v>
      </c>
      <c r="B2618" s="239">
        <f t="shared" si="274"/>
        <v>75</v>
      </c>
      <c r="C2618" s="239">
        <f t="shared" si="275"/>
        <v>6.5</v>
      </c>
      <c r="E2618" s="149" t="s">
        <v>3593</v>
      </c>
      <c r="F2618" s="150">
        <v>10.98</v>
      </c>
      <c r="G2618" s="150">
        <v>0.23549999999999999</v>
      </c>
      <c r="H2618" s="150">
        <v>3.2000000000000001E-2</v>
      </c>
      <c r="I2618" s="151">
        <f t="shared" si="270"/>
        <v>1.92</v>
      </c>
      <c r="J2618">
        <f t="shared" si="271"/>
        <v>1.2799999999999998</v>
      </c>
      <c r="K2618">
        <f t="shared" si="272"/>
        <v>0.96</v>
      </c>
      <c r="L2618">
        <f t="shared" si="273"/>
        <v>1.44</v>
      </c>
      <c r="M2618" s="150"/>
      <c r="U2618" s="239"/>
    </row>
    <row r="2619" spans="1:21">
      <c r="A2619" s="239" t="s">
        <v>3987</v>
      </c>
      <c r="B2619" s="239">
        <f t="shared" si="274"/>
        <v>75</v>
      </c>
      <c r="C2619" s="239">
        <f t="shared" si="275"/>
        <v>7</v>
      </c>
      <c r="E2619" s="149" t="s">
        <v>3594</v>
      </c>
      <c r="F2619" s="150">
        <v>11.74</v>
      </c>
      <c r="G2619" s="150">
        <v>0.23549999999999999</v>
      </c>
      <c r="H2619" s="150">
        <v>3.2000000000000001E-2</v>
      </c>
      <c r="I2619" s="151">
        <f t="shared" si="270"/>
        <v>1.92</v>
      </c>
      <c r="J2619">
        <f t="shared" si="271"/>
        <v>1.2799999999999998</v>
      </c>
      <c r="K2619">
        <f t="shared" si="272"/>
        <v>0.96</v>
      </c>
      <c r="L2619">
        <f t="shared" si="273"/>
        <v>1.44</v>
      </c>
      <c r="M2619" s="150"/>
      <c r="U2619" s="239"/>
    </row>
    <row r="2620" spans="1:21">
      <c r="A2620" s="239" t="s">
        <v>3987</v>
      </c>
      <c r="B2620" s="239">
        <f t="shared" si="274"/>
        <v>75</v>
      </c>
      <c r="C2620" s="239">
        <f t="shared" si="275"/>
        <v>7.5</v>
      </c>
      <c r="E2620" s="149" t="s">
        <v>3595</v>
      </c>
      <c r="F2620" s="150">
        <v>13.6</v>
      </c>
      <c r="G2620" s="150">
        <v>0.23549999999999999</v>
      </c>
      <c r="H2620" s="150">
        <v>0.04</v>
      </c>
      <c r="I2620" s="151">
        <f t="shared" si="270"/>
        <v>2.4</v>
      </c>
      <c r="J2620">
        <f t="shared" si="271"/>
        <v>1.5999999999999999</v>
      </c>
      <c r="K2620">
        <f t="shared" si="272"/>
        <v>1.2</v>
      </c>
      <c r="L2620">
        <f t="shared" si="273"/>
        <v>1.7999999999999998</v>
      </c>
      <c r="M2620" s="150"/>
      <c r="U2620" s="239"/>
    </row>
    <row r="2621" spans="1:21">
      <c r="A2621" s="239" t="s">
        <v>3987</v>
      </c>
      <c r="B2621" s="239">
        <f t="shared" si="274"/>
        <v>75</v>
      </c>
      <c r="C2621" s="239">
        <f t="shared" si="275"/>
        <v>8</v>
      </c>
      <c r="E2621" s="149" t="s">
        <v>3596</v>
      </c>
      <c r="F2621" s="150">
        <v>13.22</v>
      </c>
      <c r="G2621" s="150">
        <v>0.23549999999999999</v>
      </c>
      <c r="H2621" s="150">
        <v>3.5999999999999997E-2</v>
      </c>
      <c r="I2621" s="151">
        <f t="shared" si="270"/>
        <v>2.1599999999999997</v>
      </c>
      <c r="J2621">
        <f t="shared" si="271"/>
        <v>1.4399999999999997</v>
      </c>
      <c r="K2621">
        <f t="shared" si="272"/>
        <v>1.0799999999999998</v>
      </c>
      <c r="L2621">
        <f t="shared" si="273"/>
        <v>1.6199999999999997</v>
      </c>
      <c r="M2621" s="150"/>
      <c r="U2621" s="239"/>
    </row>
    <row r="2622" spans="1:21">
      <c r="A2622" s="239" t="s">
        <v>3987</v>
      </c>
      <c r="B2622" s="239">
        <f t="shared" si="274"/>
        <v>75</v>
      </c>
      <c r="C2622" s="239">
        <f t="shared" si="275"/>
        <v>9</v>
      </c>
      <c r="E2622" s="149" t="s">
        <v>3597</v>
      </c>
      <c r="F2622" s="150">
        <v>14.65</v>
      </c>
      <c r="G2622" s="150">
        <v>0.23549999999999999</v>
      </c>
      <c r="H2622" s="150">
        <v>0.04</v>
      </c>
      <c r="I2622" s="151">
        <f t="shared" si="270"/>
        <v>2.4</v>
      </c>
      <c r="J2622">
        <f t="shared" si="271"/>
        <v>1.5999999999999999</v>
      </c>
      <c r="K2622">
        <f t="shared" si="272"/>
        <v>1.2</v>
      </c>
      <c r="L2622">
        <f t="shared" si="273"/>
        <v>1.7999999999999998</v>
      </c>
      <c r="M2622" s="150"/>
      <c r="U2622" s="239"/>
    </row>
    <row r="2623" spans="1:21">
      <c r="A2623" s="239" t="s">
        <v>3987</v>
      </c>
      <c r="B2623" s="239">
        <f t="shared" si="274"/>
        <v>75</v>
      </c>
      <c r="C2623" s="239">
        <f t="shared" si="275"/>
        <v>9.5</v>
      </c>
      <c r="E2623" s="149" t="s">
        <v>3598</v>
      </c>
      <c r="F2623" s="150">
        <v>16.399999999999999</v>
      </c>
      <c r="G2623" s="150">
        <v>0.23549999999999999</v>
      </c>
      <c r="H2623" s="150">
        <v>4.3999999999999997E-2</v>
      </c>
      <c r="I2623" s="151">
        <f t="shared" si="270"/>
        <v>2.6399999999999997</v>
      </c>
      <c r="J2623">
        <f t="shared" si="271"/>
        <v>1.7599999999999998</v>
      </c>
      <c r="K2623">
        <f t="shared" si="272"/>
        <v>1.3199999999999998</v>
      </c>
      <c r="L2623">
        <f t="shared" si="273"/>
        <v>1.9799999999999998</v>
      </c>
      <c r="M2623" s="150"/>
      <c r="U2623" s="239"/>
    </row>
    <row r="2624" spans="1:21">
      <c r="A2624" s="239" t="s">
        <v>3987</v>
      </c>
      <c r="B2624" s="239">
        <f t="shared" si="274"/>
        <v>75</v>
      </c>
      <c r="C2624" s="239">
        <f t="shared" si="275"/>
        <v>10</v>
      </c>
      <c r="E2624" s="149" t="s">
        <v>3578</v>
      </c>
      <c r="F2624" s="150">
        <v>16.03</v>
      </c>
      <c r="G2624" s="150">
        <v>0.23549999999999999</v>
      </c>
      <c r="H2624" s="150">
        <v>4.3999999999999997E-2</v>
      </c>
      <c r="I2624" s="151">
        <f t="shared" si="270"/>
        <v>2.6399999999999997</v>
      </c>
      <c r="J2624">
        <f t="shared" si="271"/>
        <v>1.7599999999999998</v>
      </c>
      <c r="K2624">
        <f t="shared" si="272"/>
        <v>1.3199999999999998</v>
      </c>
      <c r="L2624">
        <f t="shared" si="273"/>
        <v>1.9799999999999998</v>
      </c>
      <c r="M2624" s="150"/>
      <c r="U2624" s="239"/>
    </row>
    <row r="2625" spans="1:21">
      <c r="A2625" s="239" t="s">
        <v>3987</v>
      </c>
      <c r="B2625" s="239">
        <f t="shared" si="274"/>
        <v>75</v>
      </c>
      <c r="C2625" s="239">
        <f t="shared" si="275"/>
        <v>12.5</v>
      </c>
      <c r="E2625" s="149" t="s">
        <v>3579</v>
      </c>
      <c r="F2625" s="150">
        <v>20.3</v>
      </c>
      <c r="G2625" s="150">
        <v>0.23549999999999999</v>
      </c>
      <c r="H2625" s="150">
        <v>5.6000000000000008E-2</v>
      </c>
      <c r="I2625" s="151">
        <f t="shared" ref="I2625:I2688" si="276">H2625*60</f>
        <v>3.3600000000000003</v>
      </c>
      <c r="J2625">
        <f t="shared" ref="J2625:J2688" si="277">40/60*I2625</f>
        <v>2.2400000000000002</v>
      </c>
      <c r="K2625">
        <f t="shared" ref="K2625:K2688" si="278">(30/60*I2625)</f>
        <v>1.6800000000000002</v>
      </c>
      <c r="L2625">
        <f t="shared" ref="L2625:L2688" si="279">45/60*I2625</f>
        <v>2.5200000000000005</v>
      </c>
      <c r="M2625" s="150"/>
      <c r="U2625" s="239"/>
    </row>
    <row r="2626" spans="1:21">
      <c r="A2626" s="239" t="s">
        <v>3987</v>
      </c>
      <c r="B2626" s="239">
        <f t="shared" si="274"/>
        <v>75</v>
      </c>
      <c r="C2626" s="239">
        <f t="shared" si="275"/>
        <v>15</v>
      </c>
      <c r="E2626" s="149" t="s">
        <v>3580</v>
      </c>
      <c r="F2626" s="150">
        <v>23.2</v>
      </c>
      <c r="G2626" s="150">
        <v>0.23549999999999999</v>
      </c>
      <c r="H2626" s="150">
        <v>6.4000000000000001E-2</v>
      </c>
      <c r="I2626" s="151">
        <f t="shared" si="276"/>
        <v>3.84</v>
      </c>
      <c r="J2626">
        <f t="shared" si="277"/>
        <v>2.5599999999999996</v>
      </c>
      <c r="K2626">
        <f t="shared" si="278"/>
        <v>1.92</v>
      </c>
      <c r="L2626">
        <f t="shared" si="279"/>
        <v>2.88</v>
      </c>
      <c r="M2626" s="150"/>
      <c r="U2626" s="239"/>
    </row>
    <row r="2627" spans="1:21">
      <c r="A2627" s="239" t="s">
        <v>3987</v>
      </c>
      <c r="B2627" s="239">
        <f t="shared" si="274"/>
        <v>75</v>
      </c>
      <c r="C2627" s="239">
        <f t="shared" si="275"/>
        <v>17.5</v>
      </c>
      <c r="E2627" s="149" t="s">
        <v>3581</v>
      </c>
      <c r="F2627" s="150">
        <v>25.8</v>
      </c>
      <c r="G2627" s="150">
        <v>0.23549999999999999</v>
      </c>
      <c r="H2627" s="150">
        <v>7.1999999999999995E-2</v>
      </c>
      <c r="I2627" s="151">
        <f t="shared" si="276"/>
        <v>4.3199999999999994</v>
      </c>
      <c r="J2627">
        <f t="shared" si="277"/>
        <v>2.8799999999999994</v>
      </c>
      <c r="K2627">
        <f t="shared" si="278"/>
        <v>2.1599999999999997</v>
      </c>
      <c r="L2627">
        <f t="shared" si="279"/>
        <v>3.2399999999999993</v>
      </c>
      <c r="M2627" s="150"/>
      <c r="U2627" s="239"/>
    </row>
    <row r="2628" spans="1:21">
      <c r="A2628" s="239" t="s">
        <v>3987</v>
      </c>
      <c r="B2628" s="239">
        <f t="shared" si="274"/>
        <v>76</v>
      </c>
      <c r="C2628" s="239">
        <f t="shared" si="275"/>
        <v>1</v>
      </c>
      <c r="E2628" s="149" t="s">
        <v>3599</v>
      </c>
      <c r="F2628" s="150">
        <v>1.85</v>
      </c>
      <c r="G2628" s="150">
        <v>0.23863999999999999</v>
      </c>
      <c r="H2628" s="150">
        <v>0.01</v>
      </c>
      <c r="I2628" s="151">
        <f t="shared" si="276"/>
        <v>0.6</v>
      </c>
      <c r="J2628">
        <f t="shared" si="277"/>
        <v>0.39999999999999997</v>
      </c>
      <c r="K2628">
        <f t="shared" si="278"/>
        <v>0.3</v>
      </c>
      <c r="L2628">
        <f t="shared" si="279"/>
        <v>0.44999999999999996</v>
      </c>
      <c r="M2628" s="150"/>
      <c r="U2628" s="239"/>
    </row>
    <row r="2629" spans="1:21">
      <c r="A2629" s="239" t="s">
        <v>3987</v>
      </c>
      <c r="B2629" s="239">
        <f t="shared" si="274"/>
        <v>76</v>
      </c>
      <c r="C2629" s="239">
        <f t="shared" si="275"/>
        <v>1.5</v>
      </c>
      <c r="E2629" s="149" t="s">
        <v>3600</v>
      </c>
      <c r="F2629" s="150">
        <v>2.76</v>
      </c>
      <c r="G2629" s="150">
        <v>0.23863999999999999</v>
      </c>
      <c r="H2629" s="150">
        <v>0.01</v>
      </c>
      <c r="I2629" s="151">
        <f t="shared" si="276"/>
        <v>0.6</v>
      </c>
      <c r="J2629">
        <f t="shared" si="277"/>
        <v>0.39999999999999997</v>
      </c>
      <c r="K2629">
        <f t="shared" si="278"/>
        <v>0.3</v>
      </c>
      <c r="L2629">
        <f t="shared" si="279"/>
        <v>0.44999999999999996</v>
      </c>
      <c r="M2629" s="150"/>
      <c r="U2629" s="239"/>
    </row>
    <row r="2630" spans="1:21">
      <c r="A2630" s="239" t="s">
        <v>3987</v>
      </c>
      <c r="B2630" s="239">
        <f t="shared" si="274"/>
        <v>76</v>
      </c>
      <c r="C2630" s="239">
        <f t="shared" si="275"/>
        <v>2</v>
      </c>
      <c r="E2630" s="149" t="s">
        <v>3602</v>
      </c>
      <c r="F2630" s="150">
        <v>3.65</v>
      </c>
      <c r="G2630" s="150">
        <v>0.23863999999999999</v>
      </c>
      <c r="H2630" s="150">
        <v>1.2E-2</v>
      </c>
      <c r="I2630" s="151">
        <f t="shared" si="276"/>
        <v>0.72</v>
      </c>
      <c r="J2630">
        <f t="shared" si="277"/>
        <v>0.48</v>
      </c>
      <c r="K2630">
        <f t="shared" si="278"/>
        <v>0.36</v>
      </c>
      <c r="L2630">
        <f t="shared" si="279"/>
        <v>0.54</v>
      </c>
      <c r="M2630" s="150"/>
      <c r="U2630" s="239"/>
    </row>
    <row r="2631" spans="1:21">
      <c r="A2631" s="239" t="s">
        <v>3987</v>
      </c>
      <c r="B2631" s="239">
        <f t="shared" si="274"/>
        <v>76</v>
      </c>
      <c r="C2631" s="239">
        <f t="shared" si="275"/>
        <v>2.5</v>
      </c>
      <c r="E2631" s="149" t="s">
        <v>3603</v>
      </c>
      <c r="F2631" s="150">
        <v>4.53</v>
      </c>
      <c r="G2631" s="150">
        <v>0.23863999999999999</v>
      </c>
      <c r="H2631" s="150">
        <v>1.2E-2</v>
      </c>
      <c r="I2631" s="151">
        <f t="shared" si="276"/>
        <v>0.72</v>
      </c>
      <c r="J2631">
        <f t="shared" si="277"/>
        <v>0.48</v>
      </c>
      <c r="K2631">
        <f t="shared" si="278"/>
        <v>0.36</v>
      </c>
      <c r="L2631">
        <f t="shared" si="279"/>
        <v>0.54</v>
      </c>
      <c r="M2631" s="150"/>
      <c r="U2631" s="239"/>
    </row>
    <row r="2632" spans="1:21">
      <c r="A2632" s="239" t="s">
        <v>3987</v>
      </c>
      <c r="B2632" s="239">
        <f t="shared" si="274"/>
        <v>76</v>
      </c>
      <c r="C2632" s="239">
        <f t="shared" si="275"/>
        <v>3</v>
      </c>
      <c r="E2632" s="149" t="s">
        <v>3604</v>
      </c>
      <c r="F2632" s="150">
        <v>5.4</v>
      </c>
      <c r="G2632" s="150">
        <v>0.23863999999999999</v>
      </c>
      <c r="H2632" s="150">
        <v>1.6E-2</v>
      </c>
      <c r="I2632" s="151">
        <f t="shared" si="276"/>
        <v>0.96</v>
      </c>
      <c r="J2632">
        <f t="shared" si="277"/>
        <v>0.6399999999999999</v>
      </c>
      <c r="K2632">
        <f t="shared" si="278"/>
        <v>0.48</v>
      </c>
      <c r="L2632">
        <f t="shared" si="279"/>
        <v>0.72</v>
      </c>
      <c r="M2632" s="150"/>
      <c r="U2632" s="239"/>
    </row>
    <row r="2633" spans="1:21">
      <c r="A2633" s="239" t="s">
        <v>3987</v>
      </c>
      <c r="B2633" s="239">
        <f t="shared" si="274"/>
        <v>76</v>
      </c>
      <c r="C2633" s="239">
        <f t="shared" si="275"/>
        <v>4</v>
      </c>
      <c r="E2633" s="149" t="s">
        <v>3605</v>
      </c>
      <c r="F2633" s="150">
        <v>7.1</v>
      </c>
      <c r="G2633" s="150">
        <v>0.23863999999999999</v>
      </c>
      <c r="H2633" s="150">
        <v>0.02</v>
      </c>
      <c r="I2633" s="151">
        <f t="shared" si="276"/>
        <v>1.2</v>
      </c>
      <c r="J2633">
        <f t="shared" si="277"/>
        <v>0.79999999999999993</v>
      </c>
      <c r="K2633">
        <f t="shared" si="278"/>
        <v>0.6</v>
      </c>
      <c r="L2633">
        <f t="shared" si="279"/>
        <v>0.89999999999999991</v>
      </c>
      <c r="M2633" s="150"/>
      <c r="U2633" s="239"/>
    </row>
    <row r="2634" spans="1:21">
      <c r="A2634" s="239" t="s">
        <v>3987</v>
      </c>
      <c r="B2634" s="239">
        <f t="shared" si="274"/>
        <v>76</v>
      </c>
      <c r="C2634" s="239">
        <f t="shared" si="275"/>
        <v>4.5</v>
      </c>
      <c r="E2634" s="149" t="s">
        <v>3606</v>
      </c>
      <c r="F2634" s="150">
        <v>7.94</v>
      </c>
      <c r="G2634" s="150">
        <v>0.23863999999999999</v>
      </c>
      <c r="H2634" s="150">
        <v>2.4E-2</v>
      </c>
      <c r="I2634" s="151">
        <f t="shared" si="276"/>
        <v>1.44</v>
      </c>
      <c r="J2634">
        <f t="shared" si="277"/>
        <v>0.96</v>
      </c>
      <c r="K2634">
        <f t="shared" si="278"/>
        <v>0.72</v>
      </c>
      <c r="L2634">
        <f t="shared" si="279"/>
        <v>1.08</v>
      </c>
      <c r="M2634" s="150"/>
      <c r="U2634" s="239"/>
    </row>
    <row r="2635" spans="1:21">
      <c r="A2635" s="239" t="s">
        <v>3987</v>
      </c>
      <c r="B2635" s="239">
        <f t="shared" si="274"/>
        <v>76</v>
      </c>
      <c r="C2635" s="239">
        <f t="shared" si="275"/>
        <v>5</v>
      </c>
      <c r="E2635" s="149" t="s">
        <v>3607</v>
      </c>
      <c r="F2635" s="150">
        <v>8.76</v>
      </c>
      <c r="G2635" s="150">
        <v>0.23863999999999999</v>
      </c>
      <c r="H2635" s="150">
        <v>2.4E-2</v>
      </c>
      <c r="I2635" s="151">
        <f t="shared" si="276"/>
        <v>1.44</v>
      </c>
      <c r="J2635">
        <f t="shared" si="277"/>
        <v>0.96</v>
      </c>
      <c r="K2635">
        <f t="shared" si="278"/>
        <v>0.72</v>
      </c>
      <c r="L2635">
        <f t="shared" si="279"/>
        <v>1.08</v>
      </c>
      <c r="M2635" s="150"/>
      <c r="U2635" s="239"/>
    </row>
    <row r="2636" spans="1:21">
      <c r="A2636" s="239" t="s">
        <v>3987</v>
      </c>
      <c r="B2636" s="239">
        <f t="shared" si="274"/>
        <v>76</v>
      </c>
      <c r="C2636" s="239">
        <f t="shared" si="275"/>
        <v>6</v>
      </c>
      <c r="E2636" s="149" t="s">
        <v>3608</v>
      </c>
      <c r="F2636" s="150">
        <v>10.36</v>
      </c>
      <c r="G2636" s="150">
        <v>0.23863999999999999</v>
      </c>
      <c r="H2636" s="150">
        <v>2.8000000000000004E-2</v>
      </c>
      <c r="I2636" s="151">
        <f t="shared" si="276"/>
        <v>1.6800000000000002</v>
      </c>
      <c r="J2636">
        <f t="shared" si="277"/>
        <v>1.1200000000000001</v>
      </c>
      <c r="K2636">
        <f t="shared" si="278"/>
        <v>0.84000000000000008</v>
      </c>
      <c r="L2636">
        <f t="shared" si="279"/>
        <v>1.2600000000000002</v>
      </c>
      <c r="M2636" s="150"/>
      <c r="U2636" s="239"/>
    </row>
    <row r="2637" spans="1:21">
      <c r="A2637" s="239" t="s">
        <v>3987</v>
      </c>
      <c r="B2637" s="239">
        <f t="shared" si="274"/>
        <v>76</v>
      </c>
      <c r="C2637" s="239">
        <f t="shared" si="275"/>
        <v>6.5</v>
      </c>
      <c r="E2637" s="149" t="s">
        <v>3609</v>
      </c>
      <c r="F2637" s="150">
        <v>11.14</v>
      </c>
      <c r="G2637" s="150">
        <v>0.23863999999999999</v>
      </c>
      <c r="H2637" s="150">
        <v>3.2000000000000001E-2</v>
      </c>
      <c r="I2637" s="151">
        <f t="shared" si="276"/>
        <v>1.92</v>
      </c>
      <c r="J2637">
        <f t="shared" si="277"/>
        <v>1.2799999999999998</v>
      </c>
      <c r="K2637">
        <f t="shared" si="278"/>
        <v>0.96</v>
      </c>
      <c r="L2637">
        <f t="shared" si="279"/>
        <v>1.44</v>
      </c>
      <c r="M2637" s="150"/>
      <c r="U2637" s="239"/>
    </row>
    <row r="2638" spans="1:21">
      <c r="A2638" s="239" t="s">
        <v>3987</v>
      </c>
      <c r="B2638" s="239">
        <f t="shared" si="274"/>
        <v>76</v>
      </c>
      <c r="C2638" s="239">
        <f t="shared" si="275"/>
        <v>7</v>
      </c>
      <c r="E2638" s="149" t="s">
        <v>3610</v>
      </c>
      <c r="F2638" s="150">
        <v>11.91</v>
      </c>
      <c r="G2638" s="150">
        <v>0.23863999999999999</v>
      </c>
      <c r="H2638" s="150">
        <v>3.2000000000000001E-2</v>
      </c>
      <c r="I2638" s="151">
        <f t="shared" si="276"/>
        <v>1.92</v>
      </c>
      <c r="J2638">
        <f t="shared" si="277"/>
        <v>1.2799999999999998</v>
      </c>
      <c r="K2638">
        <f t="shared" si="278"/>
        <v>0.96</v>
      </c>
      <c r="L2638">
        <f t="shared" si="279"/>
        <v>1.44</v>
      </c>
      <c r="M2638" s="150"/>
      <c r="U2638" s="239"/>
    </row>
    <row r="2639" spans="1:21">
      <c r="A2639" s="239" t="s">
        <v>3987</v>
      </c>
      <c r="B2639" s="239">
        <f t="shared" si="274"/>
        <v>76</v>
      </c>
      <c r="C2639" s="239">
        <f t="shared" si="275"/>
        <v>7.5</v>
      </c>
      <c r="E2639" s="149" t="s">
        <v>3611</v>
      </c>
      <c r="F2639" s="150">
        <v>12.67</v>
      </c>
      <c r="G2639" s="150">
        <v>0.23863999999999999</v>
      </c>
      <c r="H2639" s="150">
        <v>3.5999999999999997E-2</v>
      </c>
      <c r="I2639" s="151">
        <f t="shared" si="276"/>
        <v>2.1599999999999997</v>
      </c>
      <c r="J2639">
        <f t="shared" si="277"/>
        <v>1.4399999999999997</v>
      </c>
      <c r="K2639">
        <f t="shared" si="278"/>
        <v>1.0799999999999998</v>
      </c>
      <c r="L2639">
        <f t="shared" si="279"/>
        <v>1.6199999999999997</v>
      </c>
      <c r="M2639" s="150"/>
      <c r="U2639" s="239"/>
    </row>
    <row r="2640" spans="1:21">
      <c r="A2640" s="239" t="s">
        <v>3987</v>
      </c>
      <c r="B2640" s="239">
        <f t="shared" si="274"/>
        <v>76</v>
      </c>
      <c r="C2640" s="239">
        <f t="shared" si="275"/>
        <v>8</v>
      </c>
      <c r="E2640" s="149" t="s">
        <v>3612</v>
      </c>
      <c r="F2640" s="150">
        <v>13.42</v>
      </c>
      <c r="G2640" s="150">
        <v>0.23863999999999999</v>
      </c>
      <c r="H2640" s="150">
        <v>3.5999999999999997E-2</v>
      </c>
      <c r="I2640" s="151">
        <f t="shared" si="276"/>
        <v>2.1599999999999997</v>
      </c>
      <c r="J2640">
        <f t="shared" si="277"/>
        <v>1.4399999999999997</v>
      </c>
      <c r="K2640">
        <f t="shared" si="278"/>
        <v>1.0799999999999998</v>
      </c>
      <c r="L2640">
        <f t="shared" si="279"/>
        <v>1.6199999999999997</v>
      </c>
      <c r="M2640" s="150"/>
      <c r="U2640" s="239"/>
    </row>
    <row r="2641" spans="1:21">
      <c r="A2641" s="239" t="s">
        <v>3987</v>
      </c>
      <c r="B2641" s="239">
        <f t="shared" si="274"/>
        <v>76</v>
      </c>
      <c r="C2641" s="239">
        <f t="shared" si="275"/>
        <v>10</v>
      </c>
      <c r="E2641" s="149" t="s">
        <v>3601</v>
      </c>
      <c r="F2641" s="150">
        <v>16.28</v>
      </c>
      <c r="G2641" s="150">
        <v>0.23863999999999999</v>
      </c>
      <c r="H2641" s="150">
        <v>4.3999999999999997E-2</v>
      </c>
      <c r="I2641" s="151">
        <f t="shared" si="276"/>
        <v>2.6399999999999997</v>
      </c>
      <c r="J2641">
        <f t="shared" si="277"/>
        <v>1.7599999999999998</v>
      </c>
      <c r="K2641">
        <f t="shared" si="278"/>
        <v>1.3199999999999998</v>
      </c>
      <c r="L2641">
        <f t="shared" si="279"/>
        <v>1.9799999999999998</v>
      </c>
      <c r="M2641" s="150"/>
      <c r="U2641" s="239"/>
    </row>
    <row r="2642" spans="1:21">
      <c r="A2642" s="239" t="s">
        <v>3987</v>
      </c>
      <c r="B2642" s="239">
        <f t="shared" si="274"/>
        <v>76.099999999999994</v>
      </c>
      <c r="C2642" s="239">
        <f t="shared" si="275"/>
        <v>1.2</v>
      </c>
      <c r="E2642" s="149" t="s">
        <v>3613</v>
      </c>
      <c r="F2642" s="150">
        <v>2.2200000000000002</v>
      </c>
      <c r="G2642" s="150">
        <v>0.238954</v>
      </c>
      <c r="H2642" s="150">
        <v>0.01</v>
      </c>
      <c r="I2642" s="151">
        <f t="shared" si="276"/>
        <v>0.6</v>
      </c>
      <c r="J2642">
        <f t="shared" si="277"/>
        <v>0.39999999999999997</v>
      </c>
      <c r="K2642">
        <f t="shared" si="278"/>
        <v>0.3</v>
      </c>
      <c r="L2642">
        <f t="shared" si="279"/>
        <v>0.44999999999999996</v>
      </c>
      <c r="M2642" s="150"/>
      <c r="U2642" s="239"/>
    </row>
    <row r="2643" spans="1:21">
      <c r="A2643" s="239" t="s">
        <v>3987</v>
      </c>
      <c r="B2643" s="239">
        <f t="shared" si="274"/>
        <v>76.099999999999994</v>
      </c>
      <c r="C2643" s="239">
        <f t="shared" si="275"/>
        <v>1.5</v>
      </c>
      <c r="E2643" s="149" t="s">
        <v>3614</v>
      </c>
      <c r="F2643" s="150">
        <v>2.76</v>
      </c>
      <c r="G2643" s="150">
        <v>0.238954</v>
      </c>
      <c r="H2643" s="150">
        <v>0.01</v>
      </c>
      <c r="I2643" s="151">
        <f t="shared" si="276"/>
        <v>0.6</v>
      </c>
      <c r="J2643">
        <f t="shared" si="277"/>
        <v>0.39999999999999997</v>
      </c>
      <c r="K2643">
        <f t="shared" si="278"/>
        <v>0.3</v>
      </c>
      <c r="L2643">
        <f t="shared" si="279"/>
        <v>0.44999999999999996</v>
      </c>
      <c r="M2643" s="150"/>
      <c r="U2643" s="239"/>
    </row>
    <row r="2644" spans="1:21">
      <c r="A2644" s="239" t="s">
        <v>3987</v>
      </c>
      <c r="B2644" s="239">
        <f t="shared" si="274"/>
        <v>76.099999999999994</v>
      </c>
      <c r="C2644" s="239">
        <f t="shared" si="275"/>
        <v>2</v>
      </c>
      <c r="E2644" s="149" t="s">
        <v>3619</v>
      </c>
      <c r="F2644" s="150">
        <v>3.65</v>
      </c>
      <c r="G2644" s="150">
        <v>0.238954</v>
      </c>
      <c r="H2644" s="150">
        <v>1.2E-2</v>
      </c>
      <c r="I2644" s="151">
        <f t="shared" si="276"/>
        <v>0.72</v>
      </c>
      <c r="J2644">
        <f t="shared" si="277"/>
        <v>0.48</v>
      </c>
      <c r="K2644">
        <f t="shared" si="278"/>
        <v>0.36</v>
      </c>
      <c r="L2644">
        <f t="shared" si="279"/>
        <v>0.54</v>
      </c>
      <c r="M2644" s="150"/>
      <c r="U2644" s="239"/>
    </row>
    <row r="2645" spans="1:21">
      <c r="A2645" s="239" t="s">
        <v>3987</v>
      </c>
      <c r="B2645" s="239">
        <f t="shared" si="274"/>
        <v>76.099999999999994</v>
      </c>
      <c r="C2645" s="239">
        <f t="shared" si="275"/>
        <v>2.5</v>
      </c>
      <c r="E2645" s="149" t="s">
        <v>3620</v>
      </c>
      <c r="F2645" s="150">
        <v>4.54</v>
      </c>
      <c r="G2645" s="150">
        <v>0.238954</v>
      </c>
      <c r="H2645" s="150">
        <v>1.2E-2</v>
      </c>
      <c r="I2645" s="151">
        <f t="shared" si="276"/>
        <v>0.72</v>
      </c>
      <c r="J2645">
        <f t="shared" si="277"/>
        <v>0.48</v>
      </c>
      <c r="K2645">
        <f t="shared" si="278"/>
        <v>0.36</v>
      </c>
      <c r="L2645">
        <f t="shared" si="279"/>
        <v>0.54</v>
      </c>
      <c r="M2645" s="150"/>
      <c r="U2645" s="239"/>
    </row>
    <row r="2646" spans="1:21">
      <c r="A2646" s="239" t="s">
        <v>3987</v>
      </c>
      <c r="B2646" s="239">
        <f t="shared" si="274"/>
        <v>76.099999999999994</v>
      </c>
      <c r="C2646" s="239">
        <f t="shared" si="275"/>
        <v>2.9</v>
      </c>
      <c r="E2646" s="149" t="s">
        <v>3621</v>
      </c>
      <c r="F2646" s="150">
        <v>5.24</v>
      </c>
      <c r="G2646" s="150">
        <v>0.238954</v>
      </c>
      <c r="H2646" s="150">
        <v>1.6E-2</v>
      </c>
      <c r="I2646" s="151">
        <f t="shared" si="276"/>
        <v>0.96</v>
      </c>
      <c r="J2646">
        <f t="shared" si="277"/>
        <v>0.6399999999999999</v>
      </c>
      <c r="K2646">
        <f t="shared" si="278"/>
        <v>0.48</v>
      </c>
      <c r="L2646">
        <f t="shared" si="279"/>
        <v>0.72</v>
      </c>
      <c r="M2646" s="150"/>
      <c r="U2646" s="239"/>
    </row>
    <row r="2647" spans="1:21">
      <c r="A2647" s="239" t="s">
        <v>3987</v>
      </c>
      <c r="B2647" s="239">
        <f t="shared" si="274"/>
        <v>76.099999999999994</v>
      </c>
      <c r="C2647" s="239">
        <f t="shared" si="275"/>
        <v>3</v>
      </c>
      <c r="E2647" s="149" t="s">
        <v>3622</v>
      </c>
      <c r="F2647" s="150">
        <v>5.41</v>
      </c>
      <c r="G2647" s="150">
        <v>0.238954</v>
      </c>
      <c r="H2647" s="150">
        <v>1.6E-2</v>
      </c>
      <c r="I2647" s="151">
        <f t="shared" si="276"/>
        <v>0.96</v>
      </c>
      <c r="J2647">
        <f t="shared" si="277"/>
        <v>0.6399999999999999</v>
      </c>
      <c r="K2647">
        <f t="shared" si="278"/>
        <v>0.48</v>
      </c>
      <c r="L2647">
        <f t="shared" si="279"/>
        <v>0.72</v>
      </c>
      <c r="M2647" s="150"/>
      <c r="U2647" s="239"/>
    </row>
    <row r="2648" spans="1:21">
      <c r="A2648" s="239" t="s">
        <v>3987</v>
      </c>
      <c r="B2648" s="239">
        <f t="shared" si="274"/>
        <v>76.099999999999994</v>
      </c>
      <c r="C2648" s="239">
        <f t="shared" si="275"/>
        <v>3.2</v>
      </c>
      <c r="E2648" s="149" t="s">
        <v>3623</v>
      </c>
      <c r="F2648" s="150">
        <v>5.75</v>
      </c>
      <c r="G2648" s="150">
        <v>0.238954</v>
      </c>
      <c r="H2648" s="150">
        <v>1.6E-2</v>
      </c>
      <c r="I2648" s="151">
        <f t="shared" si="276"/>
        <v>0.96</v>
      </c>
      <c r="J2648">
        <f t="shared" si="277"/>
        <v>0.6399999999999999</v>
      </c>
      <c r="K2648">
        <f t="shared" si="278"/>
        <v>0.48</v>
      </c>
      <c r="L2648">
        <f t="shared" si="279"/>
        <v>0.72</v>
      </c>
      <c r="M2648" s="150"/>
      <c r="U2648" s="239"/>
    </row>
    <row r="2649" spans="1:21">
      <c r="A2649" s="239" t="s">
        <v>3987</v>
      </c>
      <c r="B2649" s="239">
        <f t="shared" si="274"/>
        <v>76.099999999999994</v>
      </c>
      <c r="C2649" s="239">
        <f t="shared" si="275"/>
        <v>3.5</v>
      </c>
      <c r="E2649" s="149" t="s">
        <v>3624</v>
      </c>
      <c r="F2649" s="150">
        <v>6.27</v>
      </c>
      <c r="G2649" s="150">
        <v>0.238954</v>
      </c>
      <c r="H2649" s="150">
        <v>1.6E-2</v>
      </c>
      <c r="I2649" s="151">
        <f t="shared" si="276"/>
        <v>0.96</v>
      </c>
      <c r="J2649">
        <f t="shared" si="277"/>
        <v>0.6399999999999999</v>
      </c>
      <c r="K2649">
        <f t="shared" si="278"/>
        <v>0.48</v>
      </c>
      <c r="L2649">
        <f t="shared" si="279"/>
        <v>0.72</v>
      </c>
      <c r="M2649" s="150"/>
      <c r="U2649" s="239"/>
    </row>
    <row r="2650" spans="1:21">
      <c r="A2650" s="239" t="s">
        <v>3987</v>
      </c>
      <c r="B2650" s="239">
        <f t="shared" si="274"/>
        <v>76.099999999999994</v>
      </c>
      <c r="C2650" s="239">
        <f t="shared" si="275"/>
        <v>3.6</v>
      </c>
      <c r="E2650" s="149" t="s">
        <v>3625</v>
      </c>
      <c r="F2650" s="150">
        <v>6.44</v>
      </c>
      <c r="G2650" s="150">
        <v>0.238954</v>
      </c>
      <c r="H2650" s="150">
        <v>0.02</v>
      </c>
      <c r="I2650" s="151">
        <f t="shared" si="276"/>
        <v>1.2</v>
      </c>
      <c r="J2650">
        <f t="shared" si="277"/>
        <v>0.79999999999999993</v>
      </c>
      <c r="K2650">
        <f t="shared" si="278"/>
        <v>0.6</v>
      </c>
      <c r="L2650">
        <f t="shared" si="279"/>
        <v>0.89999999999999991</v>
      </c>
      <c r="M2650" s="150"/>
      <c r="U2650" s="239"/>
    </row>
    <row r="2651" spans="1:21">
      <c r="A2651" s="239" t="s">
        <v>3987</v>
      </c>
      <c r="B2651" s="239">
        <f t="shared" si="274"/>
        <v>76.099999999999994</v>
      </c>
      <c r="C2651" s="239">
        <f t="shared" si="275"/>
        <v>4</v>
      </c>
      <c r="E2651" s="149" t="s">
        <v>3626</v>
      </c>
      <c r="F2651" s="150">
        <v>7.11</v>
      </c>
      <c r="G2651" s="150">
        <v>0.238954</v>
      </c>
      <c r="H2651" s="150">
        <v>0.02</v>
      </c>
      <c r="I2651" s="151">
        <f t="shared" si="276"/>
        <v>1.2</v>
      </c>
      <c r="J2651">
        <f t="shared" si="277"/>
        <v>0.79999999999999993</v>
      </c>
      <c r="K2651">
        <f t="shared" si="278"/>
        <v>0.6</v>
      </c>
      <c r="L2651">
        <f t="shared" si="279"/>
        <v>0.89999999999999991</v>
      </c>
      <c r="M2651" s="150"/>
      <c r="U2651" s="239"/>
    </row>
    <row r="2652" spans="1:21">
      <c r="A2652" s="239" t="s">
        <v>3987</v>
      </c>
      <c r="B2652" s="239">
        <f t="shared" si="274"/>
        <v>76.099999999999994</v>
      </c>
      <c r="C2652" s="239">
        <f t="shared" si="275"/>
        <v>4.5</v>
      </c>
      <c r="E2652" s="149" t="s">
        <v>3627</v>
      </c>
      <c r="F2652" s="150">
        <v>7.95</v>
      </c>
      <c r="G2652" s="150">
        <v>0.238954</v>
      </c>
      <c r="H2652" s="150">
        <v>2.4E-2</v>
      </c>
      <c r="I2652" s="151">
        <f t="shared" si="276"/>
        <v>1.44</v>
      </c>
      <c r="J2652">
        <f t="shared" si="277"/>
        <v>0.96</v>
      </c>
      <c r="K2652">
        <f t="shared" si="278"/>
        <v>0.72</v>
      </c>
      <c r="L2652">
        <f t="shared" si="279"/>
        <v>1.08</v>
      </c>
      <c r="M2652" s="150"/>
      <c r="U2652" s="239"/>
    </row>
    <row r="2653" spans="1:21">
      <c r="A2653" s="239" t="s">
        <v>3987</v>
      </c>
      <c r="B2653" s="239">
        <f t="shared" si="274"/>
        <v>76.099999999999994</v>
      </c>
      <c r="C2653" s="239">
        <f t="shared" si="275"/>
        <v>5</v>
      </c>
      <c r="E2653" s="149" t="s">
        <v>3628</v>
      </c>
      <c r="F2653" s="150">
        <v>8.77</v>
      </c>
      <c r="G2653" s="150">
        <v>0.238954</v>
      </c>
      <c r="H2653" s="150">
        <v>2.4E-2</v>
      </c>
      <c r="I2653" s="151">
        <f t="shared" si="276"/>
        <v>1.44</v>
      </c>
      <c r="J2653">
        <f t="shared" si="277"/>
        <v>0.96</v>
      </c>
      <c r="K2653">
        <f t="shared" si="278"/>
        <v>0.72</v>
      </c>
      <c r="L2653">
        <f t="shared" si="279"/>
        <v>1.08</v>
      </c>
      <c r="M2653" s="150"/>
      <c r="U2653" s="239"/>
    </row>
    <row r="2654" spans="1:21">
      <c r="A2654" s="239" t="s">
        <v>3987</v>
      </c>
      <c r="B2654" s="239">
        <f t="shared" si="274"/>
        <v>76.099999999999994</v>
      </c>
      <c r="C2654" s="239">
        <f t="shared" si="275"/>
        <v>5.6</v>
      </c>
      <c r="E2654" s="149" t="s">
        <v>3629</v>
      </c>
      <c r="F2654" s="150">
        <v>9.74</v>
      </c>
      <c r="G2654" s="150">
        <v>0.238954</v>
      </c>
      <c r="H2654" s="150">
        <v>2.8000000000000004E-2</v>
      </c>
      <c r="I2654" s="151">
        <f t="shared" si="276"/>
        <v>1.6800000000000002</v>
      </c>
      <c r="J2654">
        <f t="shared" si="277"/>
        <v>1.1200000000000001</v>
      </c>
      <c r="K2654">
        <f t="shared" si="278"/>
        <v>0.84000000000000008</v>
      </c>
      <c r="L2654">
        <f t="shared" si="279"/>
        <v>1.2600000000000002</v>
      </c>
      <c r="M2654" s="150"/>
      <c r="U2654" s="239"/>
    </row>
    <row r="2655" spans="1:21">
      <c r="A2655" s="239" t="s">
        <v>3987</v>
      </c>
      <c r="B2655" s="239">
        <f t="shared" si="274"/>
        <v>76.099999999999994</v>
      </c>
      <c r="C2655" s="239">
        <f t="shared" si="275"/>
        <v>6</v>
      </c>
      <c r="E2655" s="149" t="s">
        <v>3630</v>
      </c>
      <c r="F2655" s="150">
        <v>10.4</v>
      </c>
      <c r="G2655" s="150">
        <v>0.238954</v>
      </c>
      <c r="H2655" s="150">
        <v>2.8000000000000004E-2</v>
      </c>
      <c r="I2655" s="151">
        <f t="shared" si="276"/>
        <v>1.6800000000000002</v>
      </c>
      <c r="J2655">
        <f t="shared" si="277"/>
        <v>1.1200000000000001</v>
      </c>
      <c r="K2655">
        <f t="shared" si="278"/>
        <v>0.84000000000000008</v>
      </c>
      <c r="L2655">
        <f t="shared" si="279"/>
        <v>1.2600000000000002</v>
      </c>
      <c r="M2655" s="150"/>
      <c r="U2655" s="239"/>
    </row>
    <row r="2656" spans="1:21">
      <c r="A2656" s="239" t="s">
        <v>3987</v>
      </c>
      <c r="B2656" s="239">
        <f t="shared" si="274"/>
        <v>76.099999999999994</v>
      </c>
      <c r="C2656" s="239">
        <f t="shared" si="275"/>
        <v>6.3</v>
      </c>
      <c r="E2656" s="149" t="s">
        <v>3631</v>
      </c>
      <c r="F2656" s="150">
        <v>10.8</v>
      </c>
      <c r="G2656" s="150">
        <v>0.238954</v>
      </c>
      <c r="H2656" s="150">
        <v>3.2000000000000001E-2</v>
      </c>
      <c r="I2656" s="151">
        <f t="shared" si="276"/>
        <v>1.92</v>
      </c>
      <c r="J2656">
        <f t="shared" si="277"/>
        <v>1.2799999999999998</v>
      </c>
      <c r="K2656">
        <f t="shared" si="278"/>
        <v>0.96</v>
      </c>
      <c r="L2656">
        <f t="shared" si="279"/>
        <v>1.44</v>
      </c>
      <c r="M2656" s="150"/>
      <c r="U2656" s="239"/>
    </row>
    <row r="2657" spans="1:21">
      <c r="A2657" s="239" t="s">
        <v>3987</v>
      </c>
      <c r="B2657" s="239">
        <f t="shared" si="274"/>
        <v>76.099999999999994</v>
      </c>
      <c r="C2657" s="239">
        <f t="shared" si="275"/>
        <v>7</v>
      </c>
      <c r="E2657" s="149" t="s">
        <v>3632</v>
      </c>
      <c r="F2657" s="150">
        <v>11.9</v>
      </c>
      <c r="G2657" s="150">
        <v>0.238954</v>
      </c>
      <c r="H2657" s="150">
        <v>3.2000000000000001E-2</v>
      </c>
      <c r="I2657" s="151">
        <f t="shared" si="276"/>
        <v>1.92</v>
      </c>
      <c r="J2657">
        <f t="shared" si="277"/>
        <v>1.2799999999999998</v>
      </c>
      <c r="K2657">
        <f t="shared" si="278"/>
        <v>0.96</v>
      </c>
      <c r="L2657">
        <f t="shared" si="279"/>
        <v>1.44</v>
      </c>
      <c r="M2657" s="150"/>
      <c r="U2657" s="239"/>
    </row>
    <row r="2658" spans="1:21">
      <c r="A2658" s="239" t="s">
        <v>3987</v>
      </c>
      <c r="B2658" s="239">
        <f t="shared" si="274"/>
        <v>76.099999999999994</v>
      </c>
      <c r="C2658" s="239">
        <f t="shared" si="275"/>
        <v>7.1</v>
      </c>
      <c r="E2658" s="149" t="s">
        <v>3633</v>
      </c>
      <c r="F2658" s="150">
        <v>12.1</v>
      </c>
      <c r="G2658" s="150">
        <v>0.238954</v>
      </c>
      <c r="H2658" s="150">
        <v>3.2000000000000001E-2</v>
      </c>
      <c r="I2658" s="151">
        <f t="shared" si="276"/>
        <v>1.92</v>
      </c>
      <c r="J2658">
        <f t="shared" si="277"/>
        <v>1.2799999999999998</v>
      </c>
      <c r="K2658">
        <f t="shared" si="278"/>
        <v>0.96</v>
      </c>
      <c r="L2658">
        <f t="shared" si="279"/>
        <v>1.44</v>
      </c>
      <c r="M2658" s="150"/>
      <c r="U2658" s="239"/>
    </row>
    <row r="2659" spans="1:21">
      <c r="A2659" s="239" t="s">
        <v>3987</v>
      </c>
      <c r="B2659" s="239">
        <f t="shared" si="274"/>
        <v>76.099999999999994</v>
      </c>
      <c r="C2659" s="239">
        <f t="shared" si="275"/>
        <v>8</v>
      </c>
      <c r="E2659" s="149" t="s">
        <v>3634</v>
      </c>
      <c r="F2659" s="150">
        <v>13.4</v>
      </c>
      <c r="G2659" s="150">
        <v>0.238954</v>
      </c>
      <c r="H2659" s="150">
        <v>3.5999999999999997E-2</v>
      </c>
      <c r="I2659" s="151">
        <f t="shared" si="276"/>
        <v>2.1599999999999997</v>
      </c>
      <c r="J2659">
        <f t="shared" si="277"/>
        <v>1.4399999999999997</v>
      </c>
      <c r="K2659">
        <f t="shared" si="278"/>
        <v>1.0799999999999998</v>
      </c>
      <c r="L2659">
        <f t="shared" si="279"/>
        <v>1.6199999999999997</v>
      </c>
      <c r="M2659" s="150"/>
      <c r="U2659" s="239"/>
    </row>
    <row r="2660" spans="1:21">
      <c r="A2660" s="239" t="s">
        <v>3987</v>
      </c>
      <c r="B2660" s="239">
        <f t="shared" si="274"/>
        <v>76.099999999999994</v>
      </c>
      <c r="C2660" s="239">
        <f t="shared" si="275"/>
        <v>8.8000000000000007</v>
      </c>
      <c r="E2660" s="149" t="s">
        <v>3635</v>
      </c>
      <c r="F2660" s="150">
        <v>14.6</v>
      </c>
      <c r="G2660" s="150">
        <v>0.238954</v>
      </c>
      <c r="H2660" s="150">
        <v>0.04</v>
      </c>
      <c r="I2660" s="151">
        <f t="shared" si="276"/>
        <v>2.4</v>
      </c>
      <c r="J2660">
        <f t="shared" si="277"/>
        <v>1.5999999999999999</v>
      </c>
      <c r="K2660">
        <f t="shared" si="278"/>
        <v>1.2</v>
      </c>
      <c r="L2660">
        <f t="shared" si="279"/>
        <v>1.7999999999999998</v>
      </c>
      <c r="M2660" s="150"/>
      <c r="U2660" s="239"/>
    </row>
    <row r="2661" spans="1:21">
      <c r="A2661" s="239" t="s">
        <v>3987</v>
      </c>
      <c r="B2661" s="239">
        <f t="shared" si="274"/>
        <v>76.099999999999994</v>
      </c>
      <c r="C2661" s="239">
        <f t="shared" si="275"/>
        <v>10</v>
      </c>
      <c r="E2661" s="149" t="s">
        <v>3615</v>
      </c>
      <c r="F2661" s="150">
        <v>16.3</v>
      </c>
      <c r="G2661" s="150">
        <v>0.238954</v>
      </c>
      <c r="H2661" s="150">
        <v>4.3999999999999997E-2</v>
      </c>
      <c r="I2661" s="151">
        <f t="shared" si="276"/>
        <v>2.6399999999999997</v>
      </c>
      <c r="J2661">
        <f t="shared" si="277"/>
        <v>1.7599999999999998</v>
      </c>
      <c r="K2661">
        <f t="shared" si="278"/>
        <v>1.3199999999999998</v>
      </c>
      <c r="L2661">
        <f t="shared" si="279"/>
        <v>1.9799999999999998</v>
      </c>
      <c r="M2661" s="150"/>
      <c r="U2661" s="239"/>
    </row>
    <row r="2662" spans="1:21">
      <c r="A2662" s="239" t="s">
        <v>3987</v>
      </c>
      <c r="B2662" s="239">
        <f t="shared" ref="B2662:B2725" si="280">SPLITME($E2662,0,"*","tube Ø")</f>
        <v>76.099999999999994</v>
      </c>
      <c r="C2662" s="239">
        <f t="shared" ref="C2662:C2725" si="281">SPLITME($E2662,1,"*","tube Ø")</f>
        <v>11</v>
      </c>
      <c r="E2662" s="149" t="s">
        <v>3616</v>
      </c>
      <c r="F2662" s="150">
        <v>17.7</v>
      </c>
      <c r="G2662" s="150">
        <v>0.238954</v>
      </c>
      <c r="H2662" s="150">
        <v>4.8000000000000001E-2</v>
      </c>
      <c r="I2662" s="151">
        <f t="shared" si="276"/>
        <v>2.88</v>
      </c>
      <c r="J2662">
        <f t="shared" si="277"/>
        <v>1.92</v>
      </c>
      <c r="K2662">
        <f t="shared" si="278"/>
        <v>1.44</v>
      </c>
      <c r="L2662">
        <f t="shared" si="279"/>
        <v>2.16</v>
      </c>
      <c r="M2662" s="150"/>
      <c r="U2662" s="239"/>
    </row>
    <row r="2663" spans="1:21">
      <c r="A2663" s="239" t="s">
        <v>3987</v>
      </c>
      <c r="B2663" s="239">
        <f t="shared" si="280"/>
        <v>76.099999999999994</v>
      </c>
      <c r="C2663" s="239">
        <f t="shared" si="281"/>
        <v>12.5</v>
      </c>
      <c r="E2663" s="149" t="s">
        <v>3617</v>
      </c>
      <c r="F2663" s="150">
        <v>19.600000000000001</v>
      </c>
      <c r="G2663" s="150">
        <v>0.238954</v>
      </c>
      <c r="H2663" s="150">
        <v>5.6000000000000008E-2</v>
      </c>
      <c r="I2663" s="151">
        <f t="shared" si="276"/>
        <v>3.3600000000000003</v>
      </c>
      <c r="J2663">
        <f t="shared" si="277"/>
        <v>2.2400000000000002</v>
      </c>
      <c r="K2663">
        <f t="shared" si="278"/>
        <v>1.6800000000000002</v>
      </c>
      <c r="L2663">
        <f t="shared" si="279"/>
        <v>2.5200000000000005</v>
      </c>
      <c r="M2663" s="150"/>
      <c r="U2663" s="239"/>
    </row>
    <row r="2664" spans="1:21">
      <c r="A2664" s="239" t="s">
        <v>3987</v>
      </c>
      <c r="B2664" s="239">
        <f t="shared" si="280"/>
        <v>76.099999999999994</v>
      </c>
      <c r="C2664" s="239">
        <f t="shared" si="281"/>
        <v>14.2</v>
      </c>
      <c r="E2664" s="149" t="s">
        <v>3618</v>
      </c>
      <c r="F2664" s="150">
        <v>21.7</v>
      </c>
      <c r="G2664" s="150">
        <v>0.238954</v>
      </c>
      <c r="H2664" s="150">
        <v>0.06</v>
      </c>
      <c r="I2664" s="151">
        <f t="shared" si="276"/>
        <v>3.5999999999999996</v>
      </c>
      <c r="J2664">
        <f t="shared" si="277"/>
        <v>2.3999999999999995</v>
      </c>
      <c r="K2664">
        <f t="shared" si="278"/>
        <v>1.7999999999999998</v>
      </c>
      <c r="L2664">
        <f t="shared" si="279"/>
        <v>2.6999999999999997</v>
      </c>
      <c r="M2664" s="150"/>
      <c r="U2664" s="239"/>
    </row>
    <row r="2665" spans="1:21">
      <c r="A2665" s="239" t="s">
        <v>3987</v>
      </c>
      <c r="B2665" s="239">
        <f t="shared" si="280"/>
        <v>77</v>
      </c>
      <c r="C2665" s="239">
        <f t="shared" si="281"/>
        <v>1</v>
      </c>
      <c r="E2665" s="149" t="s">
        <v>3636</v>
      </c>
      <c r="F2665" s="150">
        <v>1.87</v>
      </c>
      <c r="G2665" s="150">
        <v>0.24177999999999999</v>
      </c>
      <c r="H2665" s="150">
        <v>0.01</v>
      </c>
      <c r="I2665" s="151">
        <f t="shared" si="276"/>
        <v>0.6</v>
      </c>
      <c r="J2665">
        <f t="shared" si="277"/>
        <v>0.39999999999999997</v>
      </c>
      <c r="K2665">
        <f t="shared" si="278"/>
        <v>0.3</v>
      </c>
      <c r="L2665">
        <f t="shared" si="279"/>
        <v>0.44999999999999996</v>
      </c>
      <c r="M2665" s="150"/>
      <c r="U2665" s="239"/>
    </row>
    <row r="2666" spans="1:21">
      <c r="A2666" s="239" t="s">
        <v>3987</v>
      </c>
      <c r="B2666" s="239">
        <f t="shared" si="280"/>
        <v>77</v>
      </c>
      <c r="C2666" s="239">
        <f t="shared" si="281"/>
        <v>2</v>
      </c>
      <c r="E2666" s="149" t="s">
        <v>3637</v>
      </c>
      <c r="F2666" s="150">
        <v>3.7</v>
      </c>
      <c r="G2666" s="150">
        <v>0.24177999999999999</v>
      </c>
      <c r="H2666" s="150">
        <v>1.2E-2</v>
      </c>
      <c r="I2666" s="151">
        <f t="shared" si="276"/>
        <v>0.72</v>
      </c>
      <c r="J2666">
        <f t="shared" si="277"/>
        <v>0.48</v>
      </c>
      <c r="K2666">
        <f t="shared" si="278"/>
        <v>0.36</v>
      </c>
      <c r="L2666">
        <f t="shared" si="279"/>
        <v>0.54</v>
      </c>
      <c r="M2666" s="150"/>
      <c r="U2666" s="239"/>
    </row>
    <row r="2667" spans="1:21">
      <c r="A2667" s="239" t="s">
        <v>3987</v>
      </c>
      <c r="B2667" s="239">
        <f t="shared" si="280"/>
        <v>77</v>
      </c>
      <c r="C2667" s="239">
        <f t="shared" si="281"/>
        <v>3.5</v>
      </c>
      <c r="E2667" s="149" t="s">
        <v>3638</v>
      </c>
      <c r="F2667" s="150">
        <v>6.34</v>
      </c>
      <c r="G2667" s="150">
        <v>0.24177999999999999</v>
      </c>
      <c r="H2667" s="150">
        <v>1.6E-2</v>
      </c>
      <c r="I2667" s="151">
        <f t="shared" si="276"/>
        <v>0.96</v>
      </c>
      <c r="J2667">
        <f t="shared" si="277"/>
        <v>0.6399999999999999</v>
      </c>
      <c r="K2667">
        <f t="shared" si="278"/>
        <v>0.48</v>
      </c>
      <c r="L2667">
        <f t="shared" si="279"/>
        <v>0.72</v>
      </c>
      <c r="M2667" s="150"/>
      <c r="U2667" s="239"/>
    </row>
    <row r="2668" spans="1:21">
      <c r="A2668" s="239" t="s">
        <v>3987</v>
      </c>
      <c r="B2668" s="239">
        <f t="shared" si="280"/>
        <v>77</v>
      </c>
      <c r="C2668" s="239">
        <f t="shared" si="281"/>
        <v>5</v>
      </c>
      <c r="E2668" s="149" t="s">
        <v>3639</v>
      </c>
      <c r="F2668" s="150">
        <v>8.8800000000000008</v>
      </c>
      <c r="G2668" s="150">
        <v>0.24177999999999999</v>
      </c>
      <c r="H2668" s="150">
        <v>2.4E-2</v>
      </c>
      <c r="I2668" s="151">
        <f t="shared" si="276"/>
        <v>1.44</v>
      </c>
      <c r="J2668">
        <f t="shared" si="277"/>
        <v>0.96</v>
      </c>
      <c r="K2668">
        <f t="shared" si="278"/>
        <v>0.72</v>
      </c>
      <c r="L2668">
        <f t="shared" si="279"/>
        <v>1.08</v>
      </c>
      <c r="M2668" s="150"/>
      <c r="U2668" s="239"/>
    </row>
    <row r="2669" spans="1:21">
      <c r="A2669" s="239" t="s">
        <v>3987</v>
      </c>
      <c r="B2669" s="239">
        <f t="shared" si="280"/>
        <v>77</v>
      </c>
      <c r="C2669" s="239">
        <f t="shared" si="281"/>
        <v>7.5</v>
      </c>
      <c r="E2669" s="149" t="s">
        <v>3640</v>
      </c>
      <c r="F2669" s="150">
        <v>12.86</v>
      </c>
      <c r="G2669" s="150">
        <v>0.24177999999999999</v>
      </c>
      <c r="H2669" s="150">
        <v>3.5999999999999997E-2</v>
      </c>
      <c r="I2669" s="151">
        <f t="shared" si="276"/>
        <v>2.1599999999999997</v>
      </c>
      <c r="J2669">
        <f t="shared" si="277"/>
        <v>1.4399999999999997</v>
      </c>
      <c r="K2669">
        <f t="shared" si="278"/>
        <v>1.0799999999999998</v>
      </c>
      <c r="L2669">
        <f t="shared" si="279"/>
        <v>1.6199999999999997</v>
      </c>
      <c r="M2669" s="150"/>
      <c r="U2669" s="239"/>
    </row>
    <row r="2670" spans="1:21">
      <c r="A2670" s="239" t="s">
        <v>3987</v>
      </c>
      <c r="B2670" s="239">
        <f t="shared" si="280"/>
        <v>77</v>
      </c>
      <c r="C2670" s="239">
        <f t="shared" si="281"/>
        <v>8</v>
      </c>
      <c r="E2670" s="149" t="s">
        <v>3641</v>
      </c>
      <c r="F2670" s="150">
        <v>13.61</v>
      </c>
      <c r="G2670" s="150">
        <v>0.24177999999999999</v>
      </c>
      <c r="H2670" s="150">
        <v>0.04</v>
      </c>
      <c r="I2670" s="151">
        <f t="shared" si="276"/>
        <v>2.4</v>
      </c>
      <c r="J2670">
        <f t="shared" si="277"/>
        <v>1.5999999999999999</v>
      </c>
      <c r="K2670">
        <f t="shared" si="278"/>
        <v>1.2</v>
      </c>
      <c r="L2670">
        <f t="shared" si="279"/>
        <v>1.7999999999999998</v>
      </c>
      <c r="M2670" s="150"/>
      <c r="U2670" s="239"/>
    </row>
    <row r="2671" spans="1:21">
      <c r="A2671" s="239" t="s">
        <v>3987</v>
      </c>
      <c r="B2671" s="239">
        <f t="shared" si="280"/>
        <v>78</v>
      </c>
      <c r="C2671" s="239">
        <f t="shared" si="281"/>
        <v>1</v>
      </c>
      <c r="E2671" s="149" t="s">
        <v>3642</v>
      </c>
      <c r="F2671" s="150">
        <v>1.9</v>
      </c>
      <c r="G2671" s="150">
        <v>0.24492</v>
      </c>
      <c r="H2671" s="150">
        <v>0.01</v>
      </c>
      <c r="I2671" s="151">
        <f t="shared" si="276"/>
        <v>0.6</v>
      </c>
      <c r="J2671">
        <f t="shared" si="277"/>
        <v>0.39999999999999997</v>
      </c>
      <c r="K2671">
        <f t="shared" si="278"/>
        <v>0.3</v>
      </c>
      <c r="L2671">
        <f t="shared" si="279"/>
        <v>0.44999999999999996</v>
      </c>
      <c r="M2671" s="150"/>
      <c r="U2671" s="239"/>
    </row>
    <row r="2672" spans="1:21">
      <c r="A2672" s="239" t="s">
        <v>3987</v>
      </c>
      <c r="B2672" s="239">
        <f t="shared" si="280"/>
        <v>78</v>
      </c>
      <c r="C2672" s="239">
        <f t="shared" si="281"/>
        <v>1.5</v>
      </c>
      <c r="E2672" s="149" t="s">
        <v>3643</v>
      </c>
      <c r="F2672" s="150">
        <v>2.83</v>
      </c>
      <c r="G2672" s="150">
        <v>0.24492</v>
      </c>
      <c r="H2672" s="150">
        <v>0.01</v>
      </c>
      <c r="I2672" s="151">
        <f t="shared" si="276"/>
        <v>0.6</v>
      </c>
      <c r="J2672">
        <f t="shared" si="277"/>
        <v>0.39999999999999997</v>
      </c>
      <c r="K2672">
        <f t="shared" si="278"/>
        <v>0.3</v>
      </c>
      <c r="L2672">
        <f t="shared" si="279"/>
        <v>0.44999999999999996</v>
      </c>
      <c r="M2672" s="150"/>
      <c r="U2672" s="239"/>
    </row>
    <row r="2673" spans="1:21">
      <c r="A2673" s="239" t="s">
        <v>3987</v>
      </c>
      <c r="B2673" s="239">
        <f t="shared" si="280"/>
        <v>78</v>
      </c>
      <c r="C2673" s="239">
        <f t="shared" si="281"/>
        <v>2</v>
      </c>
      <c r="E2673" s="149" t="s">
        <v>3644</v>
      </c>
      <c r="F2673" s="150">
        <v>3.75</v>
      </c>
      <c r="G2673" s="150">
        <v>0.24492</v>
      </c>
      <c r="H2673" s="150">
        <v>1.2E-2</v>
      </c>
      <c r="I2673" s="151">
        <f t="shared" si="276"/>
        <v>0.72</v>
      </c>
      <c r="J2673">
        <f t="shared" si="277"/>
        <v>0.48</v>
      </c>
      <c r="K2673">
        <f t="shared" si="278"/>
        <v>0.36</v>
      </c>
      <c r="L2673">
        <f t="shared" si="279"/>
        <v>0.54</v>
      </c>
      <c r="M2673" s="150"/>
      <c r="U2673" s="239"/>
    </row>
    <row r="2674" spans="1:21">
      <c r="A2674" s="239" t="s">
        <v>3987</v>
      </c>
      <c r="B2674" s="239">
        <f t="shared" si="280"/>
        <v>78</v>
      </c>
      <c r="C2674" s="239">
        <f t="shared" si="281"/>
        <v>2.5</v>
      </c>
      <c r="E2674" s="149" t="s">
        <v>3645</v>
      </c>
      <c r="F2674" s="150">
        <v>4.66</v>
      </c>
      <c r="G2674" s="150">
        <v>0.24492</v>
      </c>
      <c r="H2674" s="150">
        <v>1.2E-2</v>
      </c>
      <c r="I2674" s="151">
        <f t="shared" si="276"/>
        <v>0.72</v>
      </c>
      <c r="J2674">
        <f t="shared" si="277"/>
        <v>0.48</v>
      </c>
      <c r="K2674">
        <f t="shared" si="278"/>
        <v>0.36</v>
      </c>
      <c r="L2674">
        <f t="shared" si="279"/>
        <v>0.54</v>
      </c>
      <c r="M2674" s="150"/>
      <c r="U2674" s="239"/>
    </row>
    <row r="2675" spans="1:21">
      <c r="A2675" s="239" t="s">
        <v>3987</v>
      </c>
      <c r="B2675" s="239">
        <f t="shared" si="280"/>
        <v>78</v>
      </c>
      <c r="C2675" s="239">
        <f t="shared" si="281"/>
        <v>3</v>
      </c>
      <c r="E2675" s="149" t="s">
        <v>3646</v>
      </c>
      <c r="F2675" s="150">
        <v>5.55</v>
      </c>
      <c r="G2675" s="150">
        <v>0.24492</v>
      </c>
      <c r="H2675" s="150">
        <v>1.6E-2</v>
      </c>
      <c r="I2675" s="151">
        <f t="shared" si="276"/>
        <v>0.96</v>
      </c>
      <c r="J2675">
        <f t="shared" si="277"/>
        <v>0.6399999999999999</v>
      </c>
      <c r="K2675">
        <f t="shared" si="278"/>
        <v>0.48</v>
      </c>
      <c r="L2675">
        <f t="shared" si="279"/>
        <v>0.72</v>
      </c>
      <c r="M2675" s="150"/>
      <c r="U2675" s="239"/>
    </row>
    <row r="2676" spans="1:21">
      <c r="A2676" s="239" t="s">
        <v>3987</v>
      </c>
      <c r="B2676" s="239">
        <f t="shared" si="280"/>
        <v>78</v>
      </c>
      <c r="C2676" s="239">
        <f t="shared" si="281"/>
        <v>4</v>
      </c>
      <c r="E2676" s="149" t="s">
        <v>3647</v>
      </c>
      <c r="F2676" s="150">
        <v>7.3</v>
      </c>
      <c r="G2676" s="150">
        <v>0.24492</v>
      </c>
      <c r="H2676" s="150">
        <v>0.02</v>
      </c>
      <c r="I2676" s="151">
        <f t="shared" si="276"/>
        <v>1.2</v>
      </c>
      <c r="J2676">
        <f t="shared" si="277"/>
        <v>0.79999999999999993</v>
      </c>
      <c r="K2676">
        <f t="shared" si="278"/>
        <v>0.6</v>
      </c>
      <c r="L2676">
        <f t="shared" si="279"/>
        <v>0.89999999999999991</v>
      </c>
      <c r="M2676" s="150"/>
      <c r="U2676" s="239"/>
    </row>
    <row r="2677" spans="1:21">
      <c r="A2677" s="239" t="s">
        <v>3987</v>
      </c>
      <c r="B2677" s="239">
        <f t="shared" si="280"/>
        <v>78</v>
      </c>
      <c r="C2677" s="239">
        <f t="shared" si="281"/>
        <v>5</v>
      </c>
      <c r="E2677" s="149" t="s">
        <v>3648</v>
      </c>
      <c r="F2677" s="150">
        <v>9</v>
      </c>
      <c r="G2677" s="150">
        <v>0.24492</v>
      </c>
      <c r="H2677" s="150">
        <v>2.4E-2</v>
      </c>
      <c r="I2677" s="151">
        <f t="shared" si="276"/>
        <v>1.44</v>
      </c>
      <c r="J2677">
        <f t="shared" si="277"/>
        <v>0.96</v>
      </c>
      <c r="K2677">
        <f t="shared" si="278"/>
        <v>0.72</v>
      </c>
      <c r="L2677">
        <f t="shared" si="279"/>
        <v>1.08</v>
      </c>
      <c r="M2677" s="150"/>
      <c r="U2677" s="239"/>
    </row>
    <row r="2678" spans="1:21">
      <c r="A2678" s="239" t="s">
        <v>3987</v>
      </c>
      <c r="B2678" s="239">
        <f t="shared" si="280"/>
        <v>78</v>
      </c>
      <c r="C2678" s="239">
        <f t="shared" si="281"/>
        <v>6</v>
      </c>
      <c r="E2678" s="149" t="s">
        <v>3649</v>
      </c>
      <c r="F2678" s="150">
        <v>10.65</v>
      </c>
      <c r="G2678" s="150">
        <v>0.24492</v>
      </c>
      <c r="H2678" s="150">
        <v>2.8000000000000004E-2</v>
      </c>
      <c r="I2678" s="151">
        <f t="shared" si="276"/>
        <v>1.6800000000000002</v>
      </c>
      <c r="J2678">
        <f t="shared" si="277"/>
        <v>1.1200000000000001</v>
      </c>
      <c r="K2678">
        <f t="shared" si="278"/>
        <v>0.84000000000000008</v>
      </c>
      <c r="L2678">
        <f t="shared" si="279"/>
        <v>1.2600000000000002</v>
      </c>
      <c r="M2678" s="150"/>
      <c r="U2678" s="239"/>
    </row>
    <row r="2679" spans="1:21">
      <c r="A2679" s="239" t="s">
        <v>3987</v>
      </c>
      <c r="B2679" s="239">
        <f t="shared" si="280"/>
        <v>78</v>
      </c>
      <c r="C2679" s="239">
        <f t="shared" si="281"/>
        <v>9</v>
      </c>
      <c r="E2679" s="149" t="s">
        <v>3650</v>
      </c>
      <c r="F2679" s="150">
        <v>15.32</v>
      </c>
      <c r="G2679" s="150">
        <v>0.24492</v>
      </c>
      <c r="H2679" s="150">
        <v>4.3999999999999997E-2</v>
      </c>
      <c r="I2679" s="151">
        <f t="shared" si="276"/>
        <v>2.6399999999999997</v>
      </c>
      <c r="J2679">
        <f t="shared" si="277"/>
        <v>1.7599999999999998</v>
      </c>
      <c r="K2679">
        <f t="shared" si="278"/>
        <v>1.3199999999999998</v>
      </c>
      <c r="L2679">
        <f t="shared" si="279"/>
        <v>1.9799999999999998</v>
      </c>
      <c r="M2679" s="150"/>
      <c r="U2679" s="239"/>
    </row>
    <row r="2680" spans="1:21">
      <c r="A2680" s="239" t="s">
        <v>3987</v>
      </c>
      <c r="B2680" s="239">
        <f t="shared" si="280"/>
        <v>79</v>
      </c>
      <c r="C2680" s="239">
        <f t="shared" si="281"/>
        <v>1</v>
      </c>
      <c r="E2680" s="149" t="s">
        <v>3651</v>
      </c>
      <c r="F2680" s="150">
        <v>1.92</v>
      </c>
      <c r="G2680" s="150">
        <v>0.24806</v>
      </c>
      <c r="H2680" s="150">
        <v>0.01</v>
      </c>
      <c r="I2680" s="151">
        <f t="shared" si="276"/>
        <v>0.6</v>
      </c>
      <c r="J2680">
        <f t="shared" si="277"/>
        <v>0.39999999999999997</v>
      </c>
      <c r="K2680">
        <f t="shared" si="278"/>
        <v>0.3</v>
      </c>
      <c r="L2680">
        <f t="shared" si="279"/>
        <v>0.44999999999999996</v>
      </c>
      <c r="M2680" s="150"/>
      <c r="U2680" s="239"/>
    </row>
    <row r="2681" spans="1:21">
      <c r="A2681" s="239" t="s">
        <v>3987</v>
      </c>
      <c r="B2681" s="239">
        <f t="shared" si="280"/>
        <v>79</v>
      </c>
      <c r="C2681" s="239">
        <f t="shared" si="281"/>
        <v>1.5</v>
      </c>
      <c r="E2681" s="149" t="s">
        <v>3652</v>
      </c>
      <c r="F2681" s="150">
        <v>2.87</v>
      </c>
      <c r="G2681" s="150">
        <v>0.24806</v>
      </c>
      <c r="H2681" s="150">
        <v>0.01</v>
      </c>
      <c r="I2681" s="151">
        <f t="shared" si="276"/>
        <v>0.6</v>
      </c>
      <c r="J2681">
        <f t="shared" si="277"/>
        <v>0.39999999999999997</v>
      </c>
      <c r="K2681">
        <f t="shared" si="278"/>
        <v>0.3</v>
      </c>
      <c r="L2681">
        <f t="shared" si="279"/>
        <v>0.44999999999999996</v>
      </c>
      <c r="M2681" s="150"/>
      <c r="U2681" s="239"/>
    </row>
    <row r="2682" spans="1:21">
      <c r="A2682" s="239" t="s">
        <v>3987</v>
      </c>
      <c r="B2682" s="239">
        <f t="shared" si="280"/>
        <v>79</v>
      </c>
      <c r="C2682" s="239">
        <f t="shared" si="281"/>
        <v>3</v>
      </c>
      <c r="E2682" s="149" t="s">
        <v>3653</v>
      </c>
      <c r="F2682" s="150">
        <v>5.62</v>
      </c>
      <c r="G2682" s="150">
        <v>0.24806</v>
      </c>
      <c r="H2682" s="150">
        <v>1.6E-2</v>
      </c>
      <c r="I2682" s="151">
        <f t="shared" si="276"/>
        <v>0.96</v>
      </c>
      <c r="J2682">
        <f t="shared" si="277"/>
        <v>0.6399999999999999</v>
      </c>
      <c r="K2682">
        <f t="shared" si="278"/>
        <v>0.48</v>
      </c>
      <c r="L2682">
        <f t="shared" si="279"/>
        <v>0.72</v>
      </c>
      <c r="M2682" s="150"/>
      <c r="U2682" s="239"/>
    </row>
    <row r="2683" spans="1:21">
      <c r="A2683" s="239" t="s">
        <v>3987</v>
      </c>
      <c r="B2683" s="239">
        <f t="shared" si="280"/>
        <v>80</v>
      </c>
      <c r="C2683" s="239">
        <f t="shared" si="281"/>
        <v>1</v>
      </c>
      <c r="E2683" s="149" t="s">
        <v>3665</v>
      </c>
      <c r="F2683" s="150">
        <v>1.95</v>
      </c>
      <c r="G2683" s="150">
        <v>0.25119999999999998</v>
      </c>
      <c r="H2683" s="150">
        <v>0.01</v>
      </c>
      <c r="I2683" s="151">
        <f t="shared" si="276"/>
        <v>0.6</v>
      </c>
      <c r="J2683">
        <f t="shared" si="277"/>
        <v>0.39999999999999997</v>
      </c>
      <c r="K2683">
        <f t="shared" si="278"/>
        <v>0.3</v>
      </c>
      <c r="L2683">
        <f t="shared" si="279"/>
        <v>0.44999999999999996</v>
      </c>
      <c r="M2683" s="150"/>
      <c r="U2683" s="239"/>
    </row>
    <row r="2684" spans="1:21">
      <c r="A2684" s="239" t="s">
        <v>3987</v>
      </c>
      <c r="B2684" s="239">
        <f t="shared" si="280"/>
        <v>80</v>
      </c>
      <c r="C2684" s="239">
        <f t="shared" si="281"/>
        <v>1.2</v>
      </c>
      <c r="E2684" s="149" t="s">
        <v>3666</v>
      </c>
      <c r="F2684" s="150">
        <v>2.33</v>
      </c>
      <c r="G2684" s="150">
        <v>0.25119999999999998</v>
      </c>
      <c r="H2684" s="150">
        <v>0.01</v>
      </c>
      <c r="I2684" s="151">
        <f t="shared" si="276"/>
        <v>0.6</v>
      </c>
      <c r="J2684">
        <f t="shared" si="277"/>
        <v>0.39999999999999997</v>
      </c>
      <c r="K2684">
        <f t="shared" si="278"/>
        <v>0.3</v>
      </c>
      <c r="L2684">
        <f t="shared" si="279"/>
        <v>0.44999999999999996</v>
      </c>
      <c r="M2684" s="150"/>
      <c r="U2684" s="239"/>
    </row>
    <row r="2685" spans="1:21">
      <c r="A2685" s="239" t="s">
        <v>3987</v>
      </c>
      <c r="B2685" s="239">
        <f t="shared" si="280"/>
        <v>80</v>
      </c>
      <c r="C2685" s="239">
        <f t="shared" si="281"/>
        <v>1.25</v>
      </c>
      <c r="E2685" s="149" t="s">
        <v>3667</v>
      </c>
      <c r="F2685" s="150">
        <v>2.4300000000000002</v>
      </c>
      <c r="G2685" s="150">
        <v>0.25119999999999998</v>
      </c>
      <c r="H2685" s="150">
        <v>0.01</v>
      </c>
      <c r="I2685" s="151">
        <f t="shared" si="276"/>
        <v>0.6</v>
      </c>
      <c r="J2685">
        <f t="shared" si="277"/>
        <v>0.39999999999999997</v>
      </c>
      <c r="K2685">
        <f t="shared" si="278"/>
        <v>0.3</v>
      </c>
      <c r="L2685">
        <f t="shared" si="279"/>
        <v>0.44999999999999996</v>
      </c>
      <c r="M2685" s="150"/>
      <c r="U2685" s="239"/>
    </row>
    <row r="2686" spans="1:21">
      <c r="A2686" s="239" t="s">
        <v>3987</v>
      </c>
      <c r="B2686" s="239">
        <f t="shared" si="280"/>
        <v>80</v>
      </c>
      <c r="C2686" s="239">
        <f t="shared" si="281"/>
        <v>1.5</v>
      </c>
      <c r="E2686" s="149" t="s">
        <v>3668</v>
      </c>
      <c r="F2686" s="150">
        <v>2.9</v>
      </c>
      <c r="G2686" s="150">
        <v>0.25119999999999998</v>
      </c>
      <c r="H2686" s="150">
        <v>0.01</v>
      </c>
      <c r="I2686" s="151">
        <f t="shared" si="276"/>
        <v>0.6</v>
      </c>
      <c r="J2686">
        <f t="shared" si="277"/>
        <v>0.39999999999999997</v>
      </c>
      <c r="K2686">
        <f t="shared" si="278"/>
        <v>0.3</v>
      </c>
      <c r="L2686">
        <f t="shared" si="279"/>
        <v>0.44999999999999996</v>
      </c>
      <c r="M2686" s="150"/>
      <c r="U2686" s="239"/>
    </row>
    <row r="2687" spans="1:21">
      <c r="A2687" s="239" t="s">
        <v>3987</v>
      </c>
      <c r="B2687" s="239">
        <f t="shared" si="280"/>
        <v>80</v>
      </c>
      <c r="C2687" s="239">
        <f t="shared" si="281"/>
        <v>2</v>
      </c>
      <c r="E2687" s="149" t="s">
        <v>3674</v>
      </c>
      <c r="F2687" s="150">
        <v>3.85</v>
      </c>
      <c r="G2687" s="150">
        <v>0.25119999999999998</v>
      </c>
      <c r="H2687" s="150">
        <v>1.2E-2</v>
      </c>
      <c r="I2687" s="151">
        <f t="shared" si="276"/>
        <v>0.72</v>
      </c>
      <c r="J2687">
        <f t="shared" si="277"/>
        <v>0.48</v>
      </c>
      <c r="K2687">
        <f t="shared" si="278"/>
        <v>0.36</v>
      </c>
      <c r="L2687">
        <f t="shared" si="279"/>
        <v>0.54</v>
      </c>
      <c r="M2687" s="150"/>
      <c r="U2687" s="239"/>
    </row>
    <row r="2688" spans="1:21">
      <c r="A2688" s="239" t="s">
        <v>3987</v>
      </c>
      <c r="B2688" s="239">
        <f t="shared" si="280"/>
        <v>80</v>
      </c>
      <c r="C2688" s="239">
        <f t="shared" si="281"/>
        <v>2.5</v>
      </c>
      <c r="E2688" s="149" t="s">
        <v>3675</v>
      </c>
      <c r="F2688" s="150">
        <v>4.78</v>
      </c>
      <c r="G2688" s="150">
        <v>0.25119999999999998</v>
      </c>
      <c r="H2688" s="150">
        <v>1.2E-2</v>
      </c>
      <c r="I2688" s="151">
        <f t="shared" si="276"/>
        <v>0.72</v>
      </c>
      <c r="J2688">
        <f t="shared" si="277"/>
        <v>0.48</v>
      </c>
      <c r="K2688">
        <f t="shared" si="278"/>
        <v>0.36</v>
      </c>
      <c r="L2688">
        <f t="shared" si="279"/>
        <v>0.54</v>
      </c>
      <c r="M2688" s="150"/>
      <c r="U2688" s="239"/>
    </row>
    <row r="2689" spans="1:21">
      <c r="A2689" s="239" t="s">
        <v>3987</v>
      </c>
      <c r="B2689" s="239">
        <f t="shared" si="280"/>
        <v>80</v>
      </c>
      <c r="C2689" s="239">
        <f t="shared" si="281"/>
        <v>3</v>
      </c>
      <c r="E2689" s="149" t="s">
        <v>3677</v>
      </c>
      <c r="F2689" s="150">
        <v>5.7</v>
      </c>
      <c r="G2689" s="150">
        <v>0.25119999999999998</v>
      </c>
      <c r="H2689" s="150">
        <v>1.6E-2</v>
      </c>
      <c r="I2689" s="151">
        <f t="shared" ref="I2689:I2752" si="282">H2689*60</f>
        <v>0.96</v>
      </c>
      <c r="J2689">
        <f t="shared" ref="J2689:J2752" si="283">40/60*I2689</f>
        <v>0.6399999999999999</v>
      </c>
      <c r="K2689">
        <f t="shared" ref="K2689:K2752" si="284">(30/60*I2689)</f>
        <v>0.48</v>
      </c>
      <c r="L2689">
        <f t="shared" ref="L2689:L2752" si="285">45/60*I2689</f>
        <v>0.72</v>
      </c>
      <c r="M2689" s="150"/>
      <c r="U2689" s="239"/>
    </row>
    <row r="2690" spans="1:21">
      <c r="A2690" s="239" t="s">
        <v>3987</v>
      </c>
      <c r="B2690" s="239">
        <f t="shared" si="280"/>
        <v>80</v>
      </c>
      <c r="C2690" s="239">
        <f t="shared" si="281"/>
        <v>3.5</v>
      </c>
      <c r="E2690" s="149" t="s">
        <v>3678</v>
      </c>
      <c r="F2690" s="150">
        <v>6.6</v>
      </c>
      <c r="G2690" s="150">
        <v>0.25119999999999998</v>
      </c>
      <c r="H2690" s="150">
        <v>0.02</v>
      </c>
      <c r="I2690" s="151">
        <f t="shared" si="282"/>
        <v>1.2</v>
      </c>
      <c r="J2690">
        <f t="shared" si="283"/>
        <v>0.79999999999999993</v>
      </c>
      <c r="K2690">
        <f t="shared" si="284"/>
        <v>0.6</v>
      </c>
      <c r="L2690">
        <f t="shared" si="285"/>
        <v>0.89999999999999991</v>
      </c>
      <c r="M2690" s="150"/>
      <c r="U2690" s="239"/>
    </row>
    <row r="2691" spans="1:21">
      <c r="A2691" s="239" t="s">
        <v>3987</v>
      </c>
      <c r="B2691" s="239">
        <f t="shared" si="280"/>
        <v>80</v>
      </c>
      <c r="C2691" s="239">
        <f t="shared" si="281"/>
        <v>4</v>
      </c>
      <c r="E2691" s="149" t="s">
        <v>3679</v>
      </c>
      <c r="F2691" s="150">
        <v>7.5</v>
      </c>
      <c r="G2691" s="150">
        <v>0.25119999999999998</v>
      </c>
      <c r="H2691" s="150">
        <v>0.02</v>
      </c>
      <c r="I2691" s="151">
        <f t="shared" si="282"/>
        <v>1.2</v>
      </c>
      <c r="J2691">
        <f t="shared" si="283"/>
        <v>0.79999999999999993</v>
      </c>
      <c r="K2691">
        <f t="shared" si="284"/>
        <v>0.6</v>
      </c>
      <c r="L2691">
        <f t="shared" si="285"/>
        <v>0.89999999999999991</v>
      </c>
      <c r="M2691" s="150"/>
      <c r="U2691" s="239"/>
    </row>
    <row r="2692" spans="1:21">
      <c r="A2692" s="239" t="s">
        <v>3987</v>
      </c>
      <c r="B2692" s="239">
        <f t="shared" si="280"/>
        <v>80</v>
      </c>
      <c r="C2692" s="239">
        <f t="shared" si="281"/>
        <v>4.5</v>
      </c>
      <c r="E2692" s="149" t="s">
        <v>3680</v>
      </c>
      <c r="F2692" s="150">
        <v>8.3800000000000008</v>
      </c>
      <c r="G2692" s="150">
        <v>0.25119999999999998</v>
      </c>
      <c r="H2692" s="150">
        <v>2.4E-2</v>
      </c>
      <c r="I2692" s="151">
        <f t="shared" si="282"/>
        <v>1.44</v>
      </c>
      <c r="J2692">
        <f t="shared" si="283"/>
        <v>0.96</v>
      </c>
      <c r="K2692">
        <f t="shared" si="284"/>
        <v>0.72</v>
      </c>
      <c r="L2692">
        <f t="shared" si="285"/>
        <v>1.08</v>
      </c>
      <c r="M2692" s="150"/>
      <c r="U2692" s="239"/>
    </row>
    <row r="2693" spans="1:21">
      <c r="A2693" s="239" t="s">
        <v>3987</v>
      </c>
      <c r="B2693" s="239">
        <f t="shared" si="280"/>
        <v>80</v>
      </c>
      <c r="C2693" s="239">
        <f t="shared" si="281"/>
        <v>5</v>
      </c>
      <c r="E2693" s="149" t="s">
        <v>3681</v>
      </c>
      <c r="F2693" s="150">
        <v>9.25</v>
      </c>
      <c r="G2693" s="150">
        <v>0.25119999999999998</v>
      </c>
      <c r="H2693" s="150">
        <v>2.4E-2</v>
      </c>
      <c r="I2693" s="151">
        <f t="shared" si="282"/>
        <v>1.44</v>
      </c>
      <c r="J2693">
        <f t="shared" si="283"/>
        <v>0.96</v>
      </c>
      <c r="K2693">
        <f t="shared" si="284"/>
        <v>0.72</v>
      </c>
      <c r="L2693">
        <f t="shared" si="285"/>
        <v>1.08</v>
      </c>
      <c r="M2693" s="150"/>
      <c r="U2693" s="239"/>
    </row>
    <row r="2694" spans="1:21">
      <c r="A2694" s="239" t="s">
        <v>3987</v>
      </c>
      <c r="B2694" s="239">
        <f t="shared" si="280"/>
        <v>80</v>
      </c>
      <c r="C2694" s="239">
        <f t="shared" si="281"/>
        <v>5.5</v>
      </c>
      <c r="E2694" s="149" t="s">
        <v>3682</v>
      </c>
      <c r="F2694" s="150">
        <v>10.11</v>
      </c>
      <c r="G2694" s="150">
        <v>0.25119999999999998</v>
      </c>
      <c r="H2694" s="150">
        <v>2.8000000000000004E-2</v>
      </c>
      <c r="I2694" s="151">
        <f t="shared" si="282"/>
        <v>1.6800000000000002</v>
      </c>
      <c r="J2694">
        <f t="shared" si="283"/>
        <v>1.1200000000000001</v>
      </c>
      <c r="K2694">
        <f t="shared" si="284"/>
        <v>0.84000000000000008</v>
      </c>
      <c r="L2694">
        <f t="shared" si="285"/>
        <v>1.2600000000000002</v>
      </c>
      <c r="M2694" s="150"/>
      <c r="U2694" s="239"/>
    </row>
    <row r="2695" spans="1:21">
      <c r="A2695" s="239" t="s">
        <v>3987</v>
      </c>
      <c r="B2695" s="239">
        <f t="shared" si="280"/>
        <v>80</v>
      </c>
      <c r="C2695" s="239">
        <f t="shared" si="281"/>
        <v>6</v>
      </c>
      <c r="E2695" s="149" t="s">
        <v>3683</v>
      </c>
      <c r="F2695" s="150">
        <v>10.95</v>
      </c>
      <c r="G2695" s="150">
        <v>0.25119999999999998</v>
      </c>
      <c r="H2695" s="150">
        <v>3.2000000000000001E-2</v>
      </c>
      <c r="I2695" s="151">
        <f t="shared" si="282"/>
        <v>1.92</v>
      </c>
      <c r="J2695">
        <f t="shared" si="283"/>
        <v>1.2799999999999998</v>
      </c>
      <c r="K2695">
        <f t="shared" si="284"/>
        <v>0.96</v>
      </c>
      <c r="L2695">
        <f t="shared" si="285"/>
        <v>1.44</v>
      </c>
      <c r="M2695" s="150"/>
      <c r="U2695" s="239"/>
    </row>
    <row r="2696" spans="1:21">
      <c r="A2696" s="239" t="s">
        <v>3987</v>
      </c>
      <c r="B2696" s="239">
        <f t="shared" si="280"/>
        <v>80</v>
      </c>
      <c r="C2696" s="239">
        <f t="shared" si="281"/>
        <v>6.5</v>
      </c>
      <c r="E2696" s="149" t="s">
        <v>3684</v>
      </c>
      <c r="F2696" s="150">
        <v>13.1</v>
      </c>
      <c r="G2696" s="150">
        <v>0.25119999999999998</v>
      </c>
      <c r="H2696" s="150">
        <v>3.5999999999999997E-2</v>
      </c>
      <c r="I2696" s="151">
        <f t="shared" si="282"/>
        <v>2.1599999999999997</v>
      </c>
      <c r="J2696">
        <f t="shared" si="283"/>
        <v>1.4399999999999997</v>
      </c>
      <c r="K2696">
        <f t="shared" si="284"/>
        <v>1.0799999999999998</v>
      </c>
      <c r="L2696">
        <f t="shared" si="285"/>
        <v>1.6199999999999997</v>
      </c>
      <c r="M2696" s="150"/>
      <c r="U2696" s="239"/>
    </row>
    <row r="2697" spans="1:21">
      <c r="A2697" s="239" t="s">
        <v>3987</v>
      </c>
      <c r="B2697" s="239">
        <f t="shared" si="280"/>
        <v>80</v>
      </c>
      <c r="C2697" s="239">
        <f t="shared" si="281"/>
        <v>7</v>
      </c>
      <c r="E2697" s="149" t="s">
        <v>3685</v>
      </c>
      <c r="F2697" s="150">
        <v>12.6</v>
      </c>
      <c r="G2697" s="150">
        <v>0.25119999999999998</v>
      </c>
      <c r="H2697" s="150">
        <v>3.5999999999999997E-2</v>
      </c>
      <c r="I2697" s="151">
        <f t="shared" si="282"/>
        <v>2.1599999999999997</v>
      </c>
      <c r="J2697">
        <f t="shared" si="283"/>
        <v>1.4399999999999997</v>
      </c>
      <c r="K2697">
        <f t="shared" si="284"/>
        <v>1.0799999999999998</v>
      </c>
      <c r="L2697">
        <f t="shared" si="285"/>
        <v>1.6199999999999997</v>
      </c>
      <c r="M2697" s="150"/>
      <c r="U2697" s="239"/>
    </row>
    <row r="2698" spans="1:21">
      <c r="A2698" s="239" t="s">
        <v>3987</v>
      </c>
      <c r="B2698" s="239">
        <f t="shared" si="280"/>
        <v>80</v>
      </c>
      <c r="C2698" s="239">
        <f t="shared" si="281"/>
        <v>7.5</v>
      </c>
      <c r="E2698" s="149" t="s">
        <v>3686</v>
      </c>
      <c r="F2698" s="150">
        <v>13.41</v>
      </c>
      <c r="G2698" s="150">
        <v>0.25119999999999998</v>
      </c>
      <c r="H2698" s="150">
        <v>3.5999999999999997E-2</v>
      </c>
      <c r="I2698" s="151">
        <f t="shared" si="282"/>
        <v>2.1599999999999997</v>
      </c>
      <c r="J2698">
        <f t="shared" si="283"/>
        <v>1.4399999999999997</v>
      </c>
      <c r="K2698">
        <f t="shared" si="284"/>
        <v>1.0799999999999998</v>
      </c>
      <c r="L2698">
        <f t="shared" si="285"/>
        <v>1.6199999999999997</v>
      </c>
      <c r="M2698" s="150"/>
      <c r="U2698" s="239"/>
    </row>
    <row r="2699" spans="1:21">
      <c r="A2699" s="239" t="s">
        <v>3987</v>
      </c>
      <c r="B2699" s="239">
        <f t="shared" si="280"/>
        <v>80</v>
      </c>
      <c r="C2699" s="239">
        <f t="shared" si="281"/>
        <v>8</v>
      </c>
      <c r="E2699" s="149" t="s">
        <v>3687</v>
      </c>
      <c r="F2699" s="150">
        <v>14.21</v>
      </c>
      <c r="G2699" s="150">
        <v>0.25119999999999998</v>
      </c>
      <c r="H2699" s="150">
        <v>0.04</v>
      </c>
      <c r="I2699" s="151">
        <f t="shared" si="282"/>
        <v>2.4</v>
      </c>
      <c r="J2699">
        <f t="shared" si="283"/>
        <v>1.5999999999999999</v>
      </c>
      <c r="K2699">
        <f t="shared" si="284"/>
        <v>1.2</v>
      </c>
      <c r="L2699">
        <f t="shared" si="285"/>
        <v>1.7999999999999998</v>
      </c>
      <c r="M2699" s="150"/>
      <c r="U2699" s="239"/>
    </row>
    <row r="2700" spans="1:21">
      <c r="A2700" s="239" t="s">
        <v>3987</v>
      </c>
      <c r="B2700" s="239">
        <f t="shared" si="280"/>
        <v>80</v>
      </c>
      <c r="C2700" s="239">
        <f t="shared" si="281"/>
        <v>8.5</v>
      </c>
      <c r="E2700" s="149" t="s">
        <v>3688</v>
      </c>
      <c r="F2700" s="150">
        <v>16.3</v>
      </c>
      <c r="G2700" s="150">
        <v>0.25119999999999998</v>
      </c>
      <c r="H2700" s="150">
        <v>4.3999999999999997E-2</v>
      </c>
      <c r="I2700" s="151">
        <f t="shared" si="282"/>
        <v>2.6399999999999997</v>
      </c>
      <c r="J2700">
        <f t="shared" si="283"/>
        <v>1.7599999999999998</v>
      </c>
      <c r="K2700">
        <f t="shared" si="284"/>
        <v>1.3199999999999998</v>
      </c>
      <c r="L2700">
        <f t="shared" si="285"/>
        <v>1.9799999999999998</v>
      </c>
      <c r="M2700" s="150"/>
      <c r="U2700" s="239"/>
    </row>
    <row r="2701" spans="1:21">
      <c r="A2701" s="239" t="s">
        <v>3987</v>
      </c>
      <c r="B2701" s="239">
        <f t="shared" si="280"/>
        <v>80</v>
      </c>
      <c r="C2701" s="239">
        <f t="shared" si="281"/>
        <v>9</v>
      </c>
      <c r="E2701" s="149" t="s">
        <v>3689</v>
      </c>
      <c r="F2701" s="150">
        <v>15.76</v>
      </c>
      <c r="G2701" s="150">
        <v>0.25119999999999998</v>
      </c>
      <c r="H2701" s="150">
        <v>4.3999999999999997E-2</v>
      </c>
      <c r="I2701" s="151">
        <f t="shared" si="282"/>
        <v>2.6399999999999997</v>
      </c>
      <c r="J2701">
        <f t="shared" si="283"/>
        <v>1.7599999999999998</v>
      </c>
      <c r="K2701">
        <f t="shared" si="284"/>
        <v>1.3199999999999998</v>
      </c>
      <c r="L2701">
        <f t="shared" si="285"/>
        <v>1.9799999999999998</v>
      </c>
      <c r="M2701" s="150"/>
      <c r="U2701" s="239"/>
    </row>
    <row r="2702" spans="1:21">
      <c r="A2702" s="239" t="s">
        <v>3987</v>
      </c>
      <c r="B2702" s="239">
        <f t="shared" si="280"/>
        <v>80</v>
      </c>
      <c r="C2702" s="239">
        <f t="shared" si="281"/>
        <v>9.5</v>
      </c>
      <c r="E2702" s="149" t="s">
        <v>3690</v>
      </c>
      <c r="F2702" s="150">
        <v>16.52</v>
      </c>
      <c r="G2702" s="150">
        <v>0.25119999999999998</v>
      </c>
      <c r="H2702" s="150">
        <v>4.8000000000000001E-2</v>
      </c>
      <c r="I2702" s="151">
        <f t="shared" si="282"/>
        <v>2.88</v>
      </c>
      <c r="J2702">
        <f t="shared" si="283"/>
        <v>1.92</v>
      </c>
      <c r="K2702">
        <f t="shared" si="284"/>
        <v>1.44</v>
      </c>
      <c r="L2702">
        <f t="shared" si="285"/>
        <v>2.16</v>
      </c>
      <c r="M2702" s="150"/>
      <c r="U2702" s="239"/>
    </row>
    <row r="2703" spans="1:21">
      <c r="A2703" s="239" t="s">
        <v>3987</v>
      </c>
      <c r="B2703" s="239">
        <f t="shared" si="280"/>
        <v>80</v>
      </c>
      <c r="C2703" s="239">
        <f t="shared" si="281"/>
        <v>10</v>
      </c>
      <c r="E2703" s="149" t="s">
        <v>3669</v>
      </c>
      <c r="F2703" s="150">
        <v>17.260000000000002</v>
      </c>
      <c r="G2703" s="150">
        <v>0.25119999999999998</v>
      </c>
      <c r="H2703" s="150">
        <v>4.8000000000000001E-2</v>
      </c>
      <c r="I2703" s="151">
        <f t="shared" si="282"/>
        <v>2.88</v>
      </c>
      <c r="J2703">
        <f t="shared" si="283"/>
        <v>1.92</v>
      </c>
      <c r="K2703">
        <f t="shared" si="284"/>
        <v>1.44</v>
      </c>
      <c r="L2703">
        <f t="shared" si="285"/>
        <v>2.16</v>
      </c>
      <c r="M2703" s="150"/>
      <c r="U2703" s="239"/>
    </row>
    <row r="2704" spans="1:21">
      <c r="A2704" s="239" t="s">
        <v>3987</v>
      </c>
      <c r="B2704" s="239">
        <f t="shared" si="280"/>
        <v>80</v>
      </c>
      <c r="C2704" s="239">
        <f t="shared" si="281"/>
        <v>12</v>
      </c>
      <c r="E2704" s="149" t="s">
        <v>3670</v>
      </c>
      <c r="F2704" s="150">
        <v>21.3</v>
      </c>
      <c r="G2704" s="150">
        <v>0.25119999999999998</v>
      </c>
      <c r="H2704" s="150">
        <v>0.06</v>
      </c>
      <c r="I2704" s="151">
        <f t="shared" si="282"/>
        <v>3.5999999999999996</v>
      </c>
      <c r="J2704">
        <f t="shared" si="283"/>
        <v>2.3999999999999995</v>
      </c>
      <c r="K2704">
        <f t="shared" si="284"/>
        <v>1.7999999999999998</v>
      </c>
      <c r="L2704">
        <f t="shared" si="285"/>
        <v>2.6999999999999997</v>
      </c>
      <c r="M2704" s="150"/>
      <c r="U2704" s="239"/>
    </row>
    <row r="2705" spans="1:21">
      <c r="A2705" s="239" t="s">
        <v>3987</v>
      </c>
      <c r="B2705" s="239">
        <f t="shared" si="280"/>
        <v>80</v>
      </c>
      <c r="C2705" s="239">
        <f t="shared" si="281"/>
        <v>12.5</v>
      </c>
      <c r="E2705" s="149" t="s">
        <v>3671</v>
      </c>
      <c r="F2705" s="150">
        <v>20.81</v>
      </c>
      <c r="G2705" s="150">
        <v>0.25119999999999998</v>
      </c>
      <c r="H2705" s="150">
        <v>0.06</v>
      </c>
      <c r="I2705" s="151">
        <f t="shared" si="282"/>
        <v>3.5999999999999996</v>
      </c>
      <c r="J2705">
        <f t="shared" si="283"/>
        <v>2.3999999999999995</v>
      </c>
      <c r="K2705">
        <f t="shared" si="284"/>
        <v>1.7999999999999998</v>
      </c>
      <c r="L2705">
        <f t="shared" si="285"/>
        <v>2.6999999999999997</v>
      </c>
      <c r="M2705" s="150"/>
      <c r="U2705" s="239"/>
    </row>
    <row r="2706" spans="1:21">
      <c r="A2706" s="239" t="s">
        <v>3987</v>
      </c>
      <c r="B2706" s="239">
        <f t="shared" si="280"/>
        <v>80</v>
      </c>
      <c r="C2706" s="239">
        <f t="shared" si="281"/>
        <v>15</v>
      </c>
      <c r="E2706" s="149" t="s">
        <v>3672</v>
      </c>
      <c r="F2706" s="150">
        <v>25.2</v>
      </c>
      <c r="G2706" s="150">
        <v>0.25119999999999998</v>
      </c>
      <c r="H2706" s="150">
        <v>7.1999999999999995E-2</v>
      </c>
      <c r="I2706" s="151">
        <f t="shared" si="282"/>
        <v>4.3199999999999994</v>
      </c>
      <c r="J2706">
        <f t="shared" si="283"/>
        <v>2.8799999999999994</v>
      </c>
      <c r="K2706">
        <f t="shared" si="284"/>
        <v>2.1599999999999997</v>
      </c>
      <c r="L2706">
        <f t="shared" si="285"/>
        <v>3.2399999999999993</v>
      </c>
      <c r="M2706" s="150"/>
      <c r="U2706" s="239"/>
    </row>
    <row r="2707" spans="1:21">
      <c r="A2707" s="239" t="s">
        <v>3987</v>
      </c>
      <c r="B2707" s="239">
        <f t="shared" si="280"/>
        <v>80</v>
      </c>
      <c r="C2707" s="239">
        <f t="shared" si="281"/>
        <v>17.5</v>
      </c>
      <c r="E2707" s="149" t="s">
        <v>3673</v>
      </c>
      <c r="F2707" s="150">
        <v>28.1</v>
      </c>
      <c r="G2707" s="150">
        <v>0.25119999999999998</v>
      </c>
      <c r="H2707" s="150">
        <v>0.08</v>
      </c>
      <c r="I2707" s="151">
        <f t="shared" si="282"/>
        <v>4.8</v>
      </c>
      <c r="J2707">
        <f t="shared" si="283"/>
        <v>3.1999999999999997</v>
      </c>
      <c r="K2707">
        <f t="shared" si="284"/>
        <v>2.4</v>
      </c>
      <c r="L2707">
        <f t="shared" si="285"/>
        <v>3.5999999999999996</v>
      </c>
      <c r="M2707" s="150"/>
      <c r="U2707" s="239"/>
    </row>
    <row r="2708" spans="1:21">
      <c r="A2708" s="239" t="s">
        <v>3987</v>
      </c>
      <c r="B2708" s="239">
        <f t="shared" si="280"/>
        <v>80</v>
      </c>
      <c r="C2708" s="239">
        <f t="shared" si="281"/>
        <v>20</v>
      </c>
      <c r="E2708" s="149" t="s">
        <v>3676</v>
      </c>
      <c r="F2708" s="150">
        <v>30.6</v>
      </c>
      <c r="G2708" s="150">
        <v>0.25119999999999998</v>
      </c>
      <c r="H2708" s="150">
        <v>8.3999999999999991E-2</v>
      </c>
      <c r="I2708" s="151">
        <f t="shared" si="282"/>
        <v>5.0399999999999991</v>
      </c>
      <c r="J2708">
        <f t="shared" si="283"/>
        <v>3.3599999999999994</v>
      </c>
      <c r="K2708">
        <f t="shared" si="284"/>
        <v>2.5199999999999996</v>
      </c>
      <c r="L2708">
        <f t="shared" si="285"/>
        <v>3.7799999999999994</v>
      </c>
      <c r="M2708" s="150"/>
      <c r="U2708" s="239"/>
    </row>
    <row r="2709" spans="1:21">
      <c r="A2709" s="239" t="s">
        <v>3987</v>
      </c>
      <c r="B2709" s="239">
        <f t="shared" si="280"/>
        <v>81</v>
      </c>
      <c r="C2709" s="239">
        <f t="shared" si="281"/>
        <v>3</v>
      </c>
      <c r="E2709" s="149" t="s">
        <v>3691</v>
      </c>
      <c r="F2709" s="150">
        <v>5.77</v>
      </c>
      <c r="G2709" s="150">
        <v>0.25434000000000001</v>
      </c>
      <c r="H2709" s="150">
        <v>1.6E-2</v>
      </c>
      <c r="I2709" s="151">
        <f t="shared" si="282"/>
        <v>0.96</v>
      </c>
      <c r="J2709">
        <f t="shared" si="283"/>
        <v>0.6399999999999999</v>
      </c>
      <c r="K2709">
        <f t="shared" si="284"/>
        <v>0.48</v>
      </c>
      <c r="L2709">
        <f t="shared" si="285"/>
        <v>0.72</v>
      </c>
      <c r="M2709" s="150"/>
      <c r="U2709" s="239"/>
    </row>
    <row r="2710" spans="1:21">
      <c r="A2710" s="239" t="s">
        <v>3987</v>
      </c>
      <c r="B2710" s="239">
        <f t="shared" si="280"/>
        <v>82</v>
      </c>
      <c r="C2710" s="239">
        <f t="shared" si="281"/>
        <v>1</v>
      </c>
      <c r="E2710" s="149" t="s">
        <v>3692</v>
      </c>
      <c r="F2710" s="150">
        <v>2</v>
      </c>
      <c r="G2710" s="150">
        <v>0.25747999999999999</v>
      </c>
      <c r="H2710" s="150">
        <v>0.01</v>
      </c>
      <c r="I2710" s="151">
        <f t="shared" si="282"/>
        <v>0.6</v>
      </c>
      <c r="J2710">
        <f t="shared" si="283"/>
        <v>0.39999999999999997</v>
      </c>
      <c r="K2710">
        <f t="shared" si="284"/>
        <v>0.3</v>
      </c>
      <c r="L2710">
        <f t="shared" si="285"/>
        <v>0.44999999999999996</v>
      </c>
      <c r="M2710" s="150"/>
      <c r="U2710" s="239"/>
    </row>
    <row r="2711" spans="1:21">
      <c r="A2711" s="239" t="s">
        <v>3987</v>
      </c>
      <c r="B2711" s="239">
        <f t="shared" si="280"/>
        <v>82</v>
      </c>
      <c r="C2711" s="239">
        <f t="shared" si="281"/>
        <v>1.5</v>
      </c>
      <c r="E2711" s="149" t="s">
        <v>3693</v>
      </c>
      <c r="F2711" s="150">
        <v>2.98</v>
      </c>
      <c r="G2711" s="150">
        <v>0.25747999999999999</v>
      </c>
      <c r="H2711" s="150">
        <v>0.01</v>
      </c>
      <c r="I2711" s="151">
        <f t="shared" si="282"/>
        <v>0.6</v>
      </c>
      <c r="J2711">
        <f t="shared" si="283"/>
        <v>0.39999999999999997</v>
      </c>
      <c r="K2711">
        <f t="shared" si="284"/>
        <v>0.3</v>
      </c>
      <c r="L2711">
        <f t="shared" si="285"/>
        <v>0.44999999999999996</v>
      </c>
      <c r="M2711" s="150"/>
      <c r="U2711" s="239"/>
    </row>
    <row r="2712" spans="1:21">
      <c r="A2712" s="239" t="s">
        <v>3987</v>
      </c>
      <c r="B2712" s="239">
        <f t="shared" si="280"/>
        <v>82</v>
      </c>
      <c r="C2712" s="239">
        <f t="shared" si="281"/>
        <v>2</v>
      </c>
      <c r="E2712" s="149" t="s">
        <v>3695</v>
      </c>
      <c r="F2712" s="150">
        <v>3.95</v>
      </c>
      <c r="G2712" s="150">
        <v>0.25747999999999999</v>
      </c>
      <c r="H2712" s="150">
        <v>1.2E-2</v>
      </c>
      <c r="I2712" s="151">
        <f t="shared" si="282"/>
        <v>0.72</v>
      </c>
      <c r="J2712">
        <f t="shared" si="283"/>
        <v>0.48</v>
      </c>
      <c r="K2712">
        <f t="shared" si="284"/>
        <v>0.36</v>
      </c>
      <c r="L2712">
        <f t="shared" si="285"/>
        <v>0.54</v>
      </c>
      <c r="M2712" s="150"/>
      <c r="U2712" s="239"/>
    </row>
    <row r="2713" spans="1:21">
      <c r="A2713" s="239" t="s">
        <v>3987</v>
      </c>
      <c r="B2713" s="239">
        <f t="shared" si="280"/>
        <v>82</v>
      </c>
      <c r="C2713" s="239">
        <f t="shared" si="281"/>
        <v>3</v>
      </c>
      <c r="E2713" s="149" t="s">
        <v>3696</v>
      </c>
      <c r="F2713" s="150">
        <v>5.95</v>
      </c>
      <c r="G2713" s="150">
        <v>0.25747999999999999</v>
      </c>
      <c r="H2713" s="150">
        <v>1.6E-2</v>
      </c>
      <c r="I2713" s="151">
        <f t="shared" si="282"/>
        <v>0.96</v>
      </c>
      <c r="J2713">
        <f t="shared" si="283"/>
        <v>0.6399999999999999</v>
      </c>
      <c r="K2713">
        <f t="shared" si="284"/>
        <v>0.48</v>
      </c>
      <c r="L2713">
        <f t="shared" si="285"/>
        <v>0.72</v>
      </c>
      <c r="M2713" s="150"/>
      <c r="U2713" s="239"/>
    </row>
    <row r="2714" spans="1:21">
      <c r="A2714" s="239" t="s">
        <v>3987</v>
      </c>
      <c r="B2714" s="239">
        <f t="shared" si="280"/>
        <v>82</v>
      </c>
      <c r="C2714" s="239">
        <f t="shared" si="281"/>
        <v>4</v>
      </c>
      <c r="E2714" s="149" t="s">
        <v>3697</v>
      </c>
      <c r="F2714" s="150">
        <v>7.69</v>
      </c>
      <c r="G2714" s="150">
        <v>0.25747999999999999</v>
      </c>
      <c r="H2714" s="150">
        <v>0.02</v>
      </c>
      <c r="I2714" s="151">
        <f t="shared" si="282"/>
        <v>1.2</v>
      </c>
      <c r="J2714">
        <f t="shared" si="283"/>
        <v>0.79999999999999993</v>
      </c>
      <c r="K2714">
        <f t="shared" si="284"/>
        <v>0.6</v>
      </c>
      <c r="L2714">
        <f t="shared" si="285"/>
        <v>0.89999999999999991</v>
      </c>
      <c r="M2714" s="150"/>
      <c r="U2714" s="239"/>
    </row>
    <row r="2715" spans="1:21">
      <c r="A2715" s="239" t="s">
        <v>3987</v>
      </c>
      <c r="B2715" s="239">
        <f t="shared" si="280"/>
        <v>82</v>
      </c>
      <c r="C2715" s="239">
        <f t="shared" si="281"/>
        <v>5</v>
      </c>
      <c r="E2715" s="149" t="s">
        <v>3698</v>
      </c>
      <c r="F2715" s="150">
        <v>9.5</v>
      </c>
      <c r="G2715" s="150">
        <v>0.25747999999999999</v>
      </c>
      <c r="H2715" s="150">
        <v>2.8000000000000004E-2</v>
      </c>
      <c r="I2715" s="151">
        <f t="shared" si="282"/>
        <v>1.6800000000000002</v>
      </c>
      <c r="J2715">
        <f t="shared" si="283"/>
        <v>1.1200000000000001</v>
      </c>
      <c r="K2715">
        <f t="shared" si="284"/>
        <v>0.84000000000000008</v>
      </c>
      <c r="L2715">
        <f t="shared" si="285"/>
        <v>1.2600000000000002</v>
      </c>
      <c r="M2715" s="150"/>
      <c r="U2715" s="239"/>
    </row>
    <row r="2716" spans="1:21">
      <c r="A2716" s="239" t="s">
        <v>3987</v>
      </c>
      <c r="B2716" s="239">
        <f t="shared" si="280"/>
        <v>82</v>
      </c>
      <c r="C2716" s="239">
        <f t="shared" si="281"/>
        <v>5.5</v>
      </c>
      <c r="E2716" s="149" t="s">
        <v>3699</v>
      </c>
      <c r="F2716" s="150">
        <v>10.38</v>
      </c>
      <c r="G2716" s="150">
        <v>0.25747999999999999</v>
      </c>
      <c r="H2716" s="150">
        <v>2.8000000000000004E-2</v>
      </c>
      <c r="I2716" s="151">
        <f t="shared" si="282"/>
        <v>1.6800000000000002</v>
      </c>
      <c r="J2716">
        <f t="shared" si="283"/>
        <v>1.1200000000000001</v>
      </c>
      <c r="K2716">
        <f t="shared" si="284"/>
        <v>0.84000000000000008</v>
      </c>
      <c r="L2716">
        <f t="shared" si="285"/>
        <v>1.2600000000000002</v>
      </c>
      <c r="M2716" s="150"/>
      <c r="U2716" s="239"/>
    </row>
    <row r="2717" spans="1:21">
      <c r="A2717" s="239" t="s">
        <v>3987</v>
      </c>
      <c r="B2717" s="239">
        <f t="shared" si="280"/>
        <v>82</v>
      </c>
      <c r="C2717" s="239">
        <f t="shared" si="281"/>
        <v>6</v>
      </c>
      <c r="E2717" s="149" t="s">
        <v>3700</v>
      </c>
      <c r="F2717" s="150">
        <v>11.25</v>
      </c>
      <c r="G2717" s="150">
        <v>0.25747999999999999</v>
      </c>
      <c r="H2717" s="150">
        <v>3.2000000000000001E-2</v>
      </c>
      <c r="I2717" s="151">
        <f t="shared" si="282"/>
        <v>1.92</v>
      </c>
      <c r="J2717">
        <f t="shared" si="283"/>
        <v>1.2799999999999998</v>
      </c>
      <c r="K2717">
        <f t="shared" si="284"/>
        <v>0.96</v>
      </c>
      <c r="L2717">
        <f t="shared" si="285"/>
        <v>1.44</v>
      </c>
      <c r="M2717" s="150"/>
      <c r="U2717" s="239"/>
    </row>
    <row r="2718" spans="1:21">
      <c r="A2718" s="239" t="s">
        <v>3987</v>
      </c>
      <c r="B2718" s="239">
        <f t="shared" si="280"/>
        <v>82</v>
      </c>
      <c r="C2718" s="239">
        <f t="shared" si="281"/>
        <v>7</v>
      </c>
      <c r="E2718" s="149" t="s">
        <v>3701</v>
      </c>
      <c r="F2718" s="150">
        <v>12.95</v>
      </c>
      <c r="G2718" s="150">
        <v>0.25747999999999999</v>
      </c>
      <c r="H2718" s="150">
        <v>3.5999999999999997E-2</v>
      </c>
      <c r="I2718" s="151">
        <f t="shared" si="282"/>
        <v>2.1599999999999997</v>
      </c>
      <c r="J2718">
        <f t="shared" si="283"/>
        <v>1.4399999999999997</v>
      </c>
      <c r="K2718">
        <f t="shared" si="284"/>
        <v>1.0799999999999998</v>
      </c>
      <c r="L2718">
        <f t="shared" si="285"/>
        <v>1.6199999999999997</v>
      </c>
      <c r="M2718" s="150"/>
      <c r="U2718" s="239"/>
    </row>
    <row r="2719" spans="1:21">
      <c r="A2719" s="239" t="s">
        <v>3987</v>
      </c>
      <c r="B2719" s="239">
        <f t="shared" si="280"/>
        <v>82</v>
      </c>
      <c r="C2719" s="239">
        <f t="shared" si="281"/>
        <v>8</v>
      </c>
      <c r="E2719" s="149" t="s">
        <v>3702</v>
      </c>
      <c r="F2719" s="150">
        <v>14.6</v>
      </c>
      <c r="G2719" s="150">
        <v>0.25747999999999999</v>
      </c>
      <c r="H2719" s="150">
        <v>0.04</v>
      </c>
      <c r="I2719" s="151">
        <f t="shared" si="282"/>
        <v>2.4</v>
      </c>
      <c r="J2719">
        <f t="shared" si="283"/>
        <v>1.5999999999999999</v>
      </c>
      <c r="K2719">
        <f t="shared" si="284"/>
        <v>1.2</v>
      </c>
      <c r="L2719">
        <f t="shared" si="285"/>
        <v>1.7999999999999998</v>
      </c>
      <c r="M2719" s="150"/>
      <c r="U2719" s="239"/>
    </row>
    <row r="2720" spans="1:21">
      <c r="A2720" s="239" t="s">
        <v>3987</v>
      </c>
      <c r="B2720" s="239">
        <f t="shared" si="280"/>
        <v>82</v>
      </c>
      <c r="C2720" s="239">
        <f t="shared" si="281"/>
        <v>11</v>
      </c>
      <c r="E2720" s="149" t="s">
        <v>3694</v>
      </c>
      <c r="F2720" s="150">
        <v>19.260000000000002</v>
      </c>
      <c r="G2720" s="150">
        <v>0.25747999999999999</v>
      </c>
      <c r="H2720" s="150">
        <v>5.2000000000000005E-2</v>
      </c>
      <c r="I2720" s="151">
        <f t="shared" si="282"/>
        <v>3.12</v>
      </c>
      <c r="J2720">
        <f t="shared" si="283"/>
        <v>2.08</v>
      </c>
      <c r="K2720">
        <f t="shared" si="284"/>
        <v>1.56</v>
      </c>
      <c r="L2720">
        <f t="shared" si="285"/>
        <v>2.34</v>
      </c>
      <c r="M2720" s="150"/>
      <c r="U2720" s="239"/>
    </row>
    <row r="2721" spans="1:21">
      <c r="A2721" s="239" t="s">
        <v>3987</v>
      </c>
      <c r="B2721" s="239">
        <f t="shared" si="280"/>
        <v>83</v>
      </c>
      <c r="C2721" s="239">
        <f t="shared" si="281"/>
        <v>1</v>
      </c>
      <c r="E2721" s="149" t="s">
        <v>3703</v>
      </c>
      <c r="F2721" s="150">
        <v>2.02</v>
      </c>
      <c r="G2721" s="150">
        <v>0.26062000000000002</v>
      </c>
      <c r="H2721" s="150">
        <v>0.01</v>
      </c>
      <c r="I2721" s="151">
        <f t="shared" si="282"/>
        <v>0.6</v>
      </c>
      <c r="J2721">
        <f t="shared" si="283"/>
        <v>0.39999999999999997</v>
      </c>
      <c r="K2721">
        <f t="shared" si="284"/>
        <v>0.3</v>
      </c>
      <c r="L2721">
        <f t="shared" si="285"/>
        <v>0.44999999999999996</v>
      </c>
      <c r="M2721" s="150"/>
      <c r="U2721" s="239"/>
    </row>
    <row r="2722" spans="1:21">
      <c r="A2722" s="239" t="s">
        <v>3987</v>
      </c>
      <c r="B2722" s="239">
        <f t="shared" si="280"/>
        <v>83</v>
      </c>
      <c r="C2722" s="239">
        <f t="shared" si="281"/>
        <v>1.5</v>
      </c>
      <c r="E2722" s="149" t="s">
        <v>3704</v>
      </c>
      <c r="F2722" s="150">
        <v>3.11</v>
      </c>
      <c r="G2722" s="150">
        <v>0.26062000000000002</v>
      </c>
      <c r="H2722" s="150">
        <v>0.01</v>
      </c>
      <c r="I2722" s="151">
        <f t="shared" si="282"/>
        <v>0.6</v>
      </c>
      <c r="J2722">
        <f t="shared" si="283"/>
        <v>0.39999999999999997</v>
      </c>
      <c r="K2722">
        <f t="shared" si="284"/>
        <v>0.3</v>
      </c>
      <c r="L2722">
        <f t="shared" si="285"/>
        <v>0.44999999999999996</v>
      </c>
      <c r="M2722" s="150"/>
      <c r="U2722" s="239"/>
    </row>
    <row r="2723" spans="1:21">
      <c r="A2723" s="239" t="s">
        <v>3987</v>
      </c>
      <c r="B2723" s="239">
        <f t="shared" si="280"/>
        <v>83</v>
      </c>
      <c r="C2723" s="239">
        <f t="shared" si="281"/>
        <v>2</v>
      </c>
      <c r="E2723" s="149" t="s">
        <v>3706</v>
      </c>
      <c r="F2723" s="150">
        <v>4</v>
      </c>
      <c r="G2723" s="150">
        <v>0.26062000000000002</v>
      </c>
      <c r="H2723" s="150">
        <v>1.2E-2</v>
      </c>
      <c r="I2723" s="151">
        <f t="shared" si="282"/>
        <v>0.72</v>
      </c>
      <c r="J2723">
        <f t="shared" si="283"/>
        <v>0.48</v>
      </c>
      <c r="K2723">
        <f t="shared" si="284"/>
        <v>0.36</v>
      </c>
      <c r="L2723">
        <f t="shared" si="285"/>
        <v>0.54</v>
      </c>
      <c r="M2723" s="150"/>
      <c r="U2723" s="239"/>
    </row>
    <row r="2724" spans="1:21">
      <c r="A2724" s="239" t="s">
        <v>3987</v>
      </c>
      <c r="B2724" s="239">
        <f t="shared" si="280"/>
        <v>83</v>
      </c>
      <c r="C2724" s="239">
        <f t="shared" si="281"/>
        <v>3</v>
      </c>
      <c r="E2724" s="149" t="s">
        <v>3707</v>
      </c>
      <c r="F2724" s="150">
        <v>5.92</v>
      </c>
      <c r="G2724" s="150">
        <v>0.26062000000000002</v>
      </c>
      <c r="H2724" s="150">
        <v>1.6E-2</v>
      </c>
      <c r="I2724" s="151">
        <f t="shared" si="282"/>
        <v>0.96</v>
      </c>
      <c r="J2724">
        <f t="shared" si="283"/>
        <v>0.6399999999999999</v>
      </c>
      <c r="K2724">
        <f t="shared" si="284"/>
        <v>0.48</v>
      </c>
      <c r="L2724">
        <f t="shared" si="285"/>
        <v>0.72</v>
      </c>
      <c r="M2724" s="150"/>
      <c r="U2724" s="239"/>
    </row>
    <row r="2725" spans="1:21">
      <c r="A2725" s="239" t="s">
        <v>3987</v>
      </c>
      <c r="B2725" s="239">
        <f t="shared" si="280"/>
        <v>83</v>
      </c>
      <c r="C2725" s="239">
        <f t="shared" si="281"/>
        <v>4</v>
      </c>
      <c r="E2725" s="149" t="s">
        <v>3708</v>
      </c>
      <c r="F2725" s="150">
        <v>6.39</v>
      </c>
      <c r="G2725" s="150">
        <v>0.26062000000000002</v>
      </c>
      <c r="H2725" s="150">
        <v>1.6E-2</v>
      </c>
      <c r="I2725" s="151">
        <f t="shared" si="282"/>
        <v>0.96</v>
      </c>
      <c r="J2725">
        <f t="shared" si="283"/>
        <v>0.6399999999999999</v>
      </c>
      <c r="K2725">
        <f t="shared" si="284"/>
        <v>0.48</v>
      </c>
      <c r="L2725">
        <f t="shared" si="285"/>
        <v>0.72</v>
      </c>
      <c r="M2725" s="150"/>
      <c r="U2725" s="239"/>
    </row>
    <row r="2726" spans="1:21">
      <c r="A2726" s="239" t="s">
        <v>3987</v>
      </c>
      <c r="B2726" s="239">
        <f t="shared" ref="B2726:B2789" si="286">SPLITME($E2726,0,"*","tube Ø")</f>
        <v>83</v>
      </c>
      <c r="C2726" s="239">
        <f t="shared" ref="C2726:C2789" si="287">SPLITME($E2726,1,"*","tube Ø")</f>
        <v>5</v>
      </c>
      <c r="E2726" s="149" t="s">
        <v>3709</v>
      </c>
      <c r="F2726" s="150">
        <v>7.79</v>
      </c>
      <c r="G2726" s="150">
        <v>0.26062000000000002</v>
      </c>
      <c r="H2726" s="150">
        <v>0.02</v>
      </c>
      <c r="I2726" s="151">
        <f t="shared" si="282"/>
        <v>1.2</v>
      </c>
      <c r="J2726">
        <f t="shared" si="283"/>
        <v>0.79999999999999993</v>
      </c>
      <c r="K2726">
        <f t="shared" si="284"/>
        <v>0.6</v>
      </c>
      <c r="L2726">
        <f t="shared" si="285"/>
        <v>0.89999999999999991</v>
      </c>
      <c r="M2726" s="150"/>
      <c r="U2726" s="239"/>
    </row>
    <row r="2727" spans="1:21">
      <c r="A2727" s="239" t="s">
        <v>3987</v>
      </c>
      <c r="B2727" s="239">
        <f t="shared" si="286"/>
        <v>83</v>
      </c>
      <c r="C2727" s="239">
        <f t="shared" si="287"/>
        <v>5.5</v>
      </c>
      <c r="E2727" s="149" t="s">
        <v>3710</v>
      </c>
      <c r="F2727" s="150">
        <v>9.6199999999999992</v>
      </c>
      <c r="G2727" s="150">
        <v>0.26062000000000002</v>
      </c>
      <c r="H2727" s="150">
        <v>2.8000000000000004E-2</v>
      </c>
      <c r="I2727" s="151">
        <f t="shared" si="282"/>
        <v>1.6800000000000002</v>
      </c>
      <c r="J2727">
        <f t="shared" si="283"/>
        <v>1.1200000000000001</v>
      </c>
      <c r="K2727">
        <f t="shared" si="284"/>
        <v>0.84000000000000008</v>
      </c>
      <c r="L2727">
        <f t="shared" si="285"/>
        <v>1.2600000000000002</v>
      </c>
      <c r="M2727" s="150"/>
      <c r="U2727" s="239"/>
    </row>
    <row r="2728" spans="1:21">
      <c r="A2728" s="239" t="s">
        <v>3987</v>
      </c>
      <c r="B2728" s="239">
        <f t="shared" si="286"/>
        <v>83</v>
      </c>
      <c r="C2728" s="239">
        <f t="shared" si="287"/>
        <v>6</v>
      </c>
      <c r="E2728" s="149" t="s">
        <v>3711</v>
      </c>
      <c r="F2728" s="150">
        <v>11.39</v>
      </c>
      <c r="G2728" s="150">
        <v>0.26062000000000002</v>
      </c>
      <c r="H2728" s="150">
        <v>3.2000000000000001E-2</v>
      </c>
      <c r="I2728" s="151">
        <f t="shared" si="282"/>
        <v>1.92</v>
      </c>
      <c r="J2728">
        <f t="shared" si="283"/>
        <v>1.2799999999999998</v>
      </c>
      <c r="K2728">
        <f t="shared" si="284"/>
        <v>0.96</v>
      </c>
      <c r="L2728">
        <f t="shared" si="285"/>
        <v>1.44</v>
      </c>
      <c r="M2728" s="150"/>
      <c r="U2728" s="239"/>
    </row>
    <row r="2729" spans="1:21">
      <c r="A2729" s="239" t="s">
        <v>3987</v>
      </c>
      <c r="B2729" s="239">
        <f t="shared" si="286"/>
        <v>83</v>
      </c>
      <c r="C2729" s="239">
        <f t="shared" si="287"/>
        <v>7</v>
      </c>
      <c r="E2729" s="149" t="s">
        <v>3712</v>
      </c>
      <c r="F2729" s="150">
        <v>13.12</v>
      </c>
      <c r="G2729" s="150">
        <v>0.26062000000000002</v>
      </c>
      <c r="H2729" s="150">
        <v>3.5999999999999997E-2</v>
      </c>
      <c r="I2729" s="151">
        <f t="shared" si="282"/>
        <v>2.1599999999999997</v>
      </c>
      <c r="J2729">
        <f t="shared" si="283"/>
        <v>1.4399999999999997</v>
      </c>
      <c r="K2729">
        <f t="shared" si="284"/>
        <v>1.0799999999999998</v>
      </c>
      <c r="L2729">
        <f t="shared" si="285"/>
        <v>1.6199999999999997</v>
      </c>
      <c r="M2729" s="150"/>
      <c r="U2729" s="239"/>
    </row>
    <row r="2730" spans="1:21">
      <c r="A2730" s="239" t="s">
        <v>3987</v>
      </c>
      <c r="B2730" s="239">
        <f t="shared" si="286"/>
        <v>83</v>
      </c>
      <c r="C2730" s="239">
        <f t="shared" si="287"/>
        <v>8</v>
      </c>
      <c r="E2730" s="149" t="s">
        <v>3713</v>
      </c>
      <c r="F2730" s="150">
        <v>14.8</v>
      </c>
      <c r="G2730" s="150">
        <v>0.26062000000000002</v>
      </c>
      <c r="H2730" s="150">
        <v>0.04</v>
      </c>
      <c r="I2730" s="151">
        <f t="shared" si="282"/>
        <v>2.4</v>
      </c>
      <c r="J2730">
        <f t="shared" si="283"/>
        <v>1.5999999999999999</v>
      </c>
      <c r="K2730">
        <f t="shared" si="284"/>
        <v>1.2</v>
      </c>
      <c r="L2730">
        <f t="shared" si="285"/>
        <v>1.7999999999999998</v>
      </c>
      <c r="M2730" s="150"/>
      <c r="U2730" s="239"/>
    </row>
    <row r="2731" spans="1:21">
      <c r="A2731" s="239" t="s">
        <v>3987</v>
      </c>
      <c r="B2731" s="239">
        <f t="shared" si="286"/>
        <v>83</v>
      </c>
      <c r="C2731" s="239">
        <f t="shared" si="287"/>
        <v>9</v>
      </c>
      <c r="E2731" s="149" t="s">
        <v>3714</v>
      </c>
      <c r="F2731" s="150">
        <v>16.43</v>
      </c>
      <c r="G2731" s="150">
        <v>0.26062000000000002</v>
      </c>
      <c r="H2731" s="150">
        <v>4.8000000000000001E-2</v>
      </c>
      <c r="I2731" s="151">
        <f t="shared" si="282"/>
        <v>2.88</v>
      </c>
      <c r="J2731">
        <f t="shared" si="283"/>
        <v>1.92</v>
      </c>
      <c r="K2731">
        <f t="shared" si="284"/>
        <v>1.44</v>
      </c>
      <c r="L2731">
        <f t="shared" si="285"/>
        <v>2.16</v>
      </c>
      <c r="M2731" s="150"/>
      <c r="U2731" s="239"/>
    </row>
    <row r="2732" spans="1:21">
      <c r="A2732" s="239" t="s">
        <v>3987</v>
      </c>
      <c r="B2732" s="239">
        <f t="shared" si="286"/>
        <v>83</v>
      </c>
      <c r="C2732" s="239">
        <f t="shared" si="287"/>
        <v>10</v>
      </c>
      <c r="E2732" s="149" t="s">
        <v>3705</v>
      </c>
      <c r="F2732" s="150">
        <v>18</v>
      </c>
      <c r="G2732" s="150">
        <v>0.26062000000000002</v>
      </c>
      <c r="H2732" s="150">
        <v>5.2000000000000005E-2</v>
      </c>
      <c r="I2732" s="151">
        <f t="shared" si="282"/>
        <v>3.12</v>
      </c>
      <c r="J2732">
        <f t="shared" si="283"/>
        <v>2.08</v>
      </c>
      <c r="K2732">
        <f t="shared" si="284"/>
        <v>1.56</v>
      </c>
      <c r="L2732">
        <f t="shared" si="285"/>
        <v>2.34</v>
      </c>
      <c r="M2732" s="150"/>
      <c r="U2732" s="239"/>
    </row>
    <row r="2733" spans="1:21">
      <c r="A2733" s="239" t="s">
        <v>3987</v>
      </c>
      <c r="B2733" s="239">
        <f t="shared" si="286"/>
        <v>84</v>
      </c>
      <c r="C2733" s="239">
        <f t="shared" si="287"/>
        <v>2</v>
      </c>
      <c r="E2733" s="149" t="s">
        <v>3715</v>
      </c>
      <c r="F2733" s="150">
        <v>4.04</v>
      </c>
      <c r="G2733" s="150">
        <v>0.26375999999999999</v>
      </c>
      <c r="H2733" s="150">
        <v>1.2E-2</v>
      </c>
      <c r="I2733" s="151">
        <f t="shared" si="282"/>
        <v>0.72</v>
      </c>
      <c r="J2733">
        <f t="shared" si="283"/>
        <v>0.48</v>
      </c>
      <c r="K2733">
        <f t="shared" si="284"/>
        <v>0.36</v>
      </c>
      <c r="L2733">
        <f t="shared" si="285"/>
        <v>0.54</v>
      </c>
      <c r="M2733" s="150"/>
      <c r="U2733" s="239"/>
    </row>
    <row r="2734" spans="1:21">
      <c r="A2734" s="239" t="s">
        <v>3987</v>
      </c>
      <c r="B2734" s="239">
        <f t="shared" si="286"/>
        <v>84</v>
      </c>
      <c r="C2734" s="239">
        <f t="shared" si="287"/>
        <v>7</v>
      </c>
      <c r="E2734" s="149" t="s">
        <v>3716</v>
      </c>
      <c r="F2734" s="150">
        <v>13.29</v>
      </c>
      <c r="G2734" s="150">
        <v>0.26375999999999999</v>
      </c>
      <c r="H2734" s="150">
        <v>3.5999999999999997E-2</v>
      </c>
      <c r="I2734" s="151">
        <f t="shared" si="282"/>
        <v>2.1599999999999997</v>
      </c>
      <c r="J2734">
        <f t="shared" si="283"/>
        <v>1.4399999999999997</v>
      </c>
      <c r="K2734">
        <f t="shared" si="284"/>
        <v>1.0799999999999998</v>
      </c>
      <c r="L2734">
        <f t="shared" si="285"/>
        <v>1.6199999999999997</v>
      </c>
      <c r="M2734" s="150"/>
      <c r="U2734" s="239"/>
    </row>
    <row r="2735" spans="1:21">
      <c r="A2735" s="239" t="s">
        <v>3987</v>
      </c>
      <c r="B2735" s="239">
        <f t="shared" si="286"/>
        <v>85</v>
      </c>
      <c r="C2735" s="239">
        <f t="shared" si="287"/>
        <v>1</v>
      </c>
      <c r="E2735" s="149" t="s">
        <v>3717</v>
      </c>
      <c r="F2735" s="150">
        <v>2.0699999999999998</v>
      </c>
      <c r="G2735" s="150">
        <v>0.26690000000000003</v>
      </c>
      <c r="H2735" s="150">
        <v>0.01</v>
      </c>
      <c r="I2735" s="151">
        <f t="shared" si="282"/>
        <v>0.6</v>
      </c>
      <c r="J2735">
        <f t="shared" si="283"/>
        <v>0.39999999999999997</v>
      </c>
      <c r="K2735">
        <f t="shared" si="284"/>
        <v>0.3</v>
      </c>
      <c r="L2735">
        <f t="shared" si="285"/>
        <v>0.44999999999999996</v>
      </c>
      <c r="M2735" s="150"/>
      <c r="U2735" s="239"/>
    </row>
    <row r="2736" spans="1:21">
      <c r="A2736" s="239" t="s">
        <v>3987</v>
      </c>
      <c r="B2736" s="239">
        <f t="shared" si="286"/>
        <v>85</v>
      </c>
      <c r="C2736" s="239">
        <f t="shared" si="287"/>
        <v>1.5</v>
      </c>
      <c r="E2736" s="149" t="s">
        <v>3718</v>
      </c>
      <c r="F2736" s="150">
        <v>3.09</v>
      </c>
      <c r="G2736" s="150">
        <v>0.26690000000000003</v>
      </c>
      <c r="H2736" s="150">
        <v>0.01</v>
      </c>
      <c r="I2736" s="151">
        <f t="shared" si="282"/>
        <v>0.6</v>
      </c>
      <c r="J2736">
        <f t="shared" si="283"/>
        <v>0.39999999999999997</v>
      </c>
      <c r="K2736">
        <f t="shared" si="284"/>
        <v>0.3</v>
      </c>
      <c r="L2736">
        <f t="shared" si="285"/>
        <v>0.44999999999999996</v>
      </c>
      <c r="M2736" s="150"/>
      <c r="U2736" s="239"/>
    </row>
    <row r="2737" spans="1:21">
      <c r="A2737" s="239" t="s">
        <v>3987</v>
      </c>
      <c r="B2737" s="239">
        <f t="shared" si="286"/>
        <v>85</v>
      </c>
      <c r="C2737" s="239">
        <f t="shared" si="287"/>
        <v>2</v>
      </c>
      <c r="E2737" s="149" t="s">
        <v>3724</v>
      </c>
      <c r="F2737" s="150">
        <v>4.09</v>
      </c>
      <c r="G2737" s="150">
        <v>0.26690000000000003</v>
      </c>
      <c r="H2737" s="150">
        <v>1.2E-2</v>
      </c>
      <c r="I2737" s="151">
        <f t="shared" si="282"/>
        <v>0.72</v>
      </c>
      <c r="J2737">
        <f t="shared" si="283"/>
        <v>0.48</v>
      </c>
      <c r="K2737">
        <f t="shared" si="284"/>
        <v>0.36</v>
      </c>
      <c r="L2737">
        <f t="shared" si="285"/>
        <v>0.54</v>
      </c>
      <c r="M2737" s="150"/>
      <c r="U2737" s="239"/>
    </row>
    <row r="2738" spans="1:21">
      <c r="A2738" s="239" t="s">
        <v>3987</v>
      </c>
      <c r="B2738" s="239">
        <f t="shared" si="286"/>
        <v>85</v>
      </c>
      <c r="C2738" s="239">
        <f t="shared" si="287"/>
        <v>2.5</v>
      </c>
      <c r="E2738" s="149" t="s">
        <v>3725</v>
      </c>
      <c r="F2738" s="150">
        <v>5.09</v>
      </c>
      <c r="G2738" s="150">
        <v>0.26690000000000003</v>
      </c>
      <c r="H2738" s="150">
        <v>1.6E-2</v>
      </c>
      <c r="I2738" s="151">
        <f t="shared" si="282"/>
        <v>0.96</v>
      </c>
      <c r="J2738">
        <f t="shared" si="283"/>
        <v>0.6399999999999999</v>
      </c>
      <c r="K2738">
        <f t="shared" si="284"/>
        <v>0.48</v>
      </c>
      <c r="L2738">
        <f t="shared" si="285"/>
        <v>0.72</v>
      </c>
      <c r="M2738" s="150"/>
      <c r="U2738" s="239"/>
    </row>
    <row r="2739" spans="1:21">
      <c r="A2739" s="239" t="s">
        <v>3987</v>
      </c>
      <c r="B2739" s="239">
        <f t="shared" si="286"/>
        <v>85</v>
      </c>
      <c r="C2739" s="239">
        <f t="shared" si="287"/>
        <v>3</v>
      </c>
      <c r="E2739" s="149" t="s">
        <v>3727</v>
      </c>
      <c r="F2739" s="150">
        <v>6.07</v>
      </c>
      <c r="G2739" s="150">
        <v>0.26690000000000003</v>
      </c>
      <c r="H2739" s="150">
        <v>1.6E-2</v>
      </c>
      <c r="I2739" s="151">
        <f t="shared" si="282"/>
        <v>0.96</v>
      </c>
      <c r="J2739">
        <f t="shared" si="283"/>
        <v>0.6399999999999999</v>
      </c>
      <c r="K2739">
        <f t="shared" si="284"/>
        <v>0.48</v>
      </c>
      <c r="L2739">
        <f t="shared" si="285"/>
        <v>0.72</v>
      </c>
      <c r="M2739" s="150"/>
      <c r="U2739" s="239"/>
    </row>
    <row r="2740" spans="1:21">
      <c r="A2740" s="239" t="s">
        <v>3987</v>
      </c>
      <c r="B2740" s="239">
        <f t="shared" si="286"/>
        <v>85</v>
      </c>
      <c r="C2740" s="239">
        <f t="shared" si="287"/>
        <v>3.5</v>
      </c>
      <c r="E2740" s="149" t="s">
        <v>3728</v>
      </c>
      <c r="F2740" s="150">
        <v>7.04</v>
      </c>
      <c r="G2740" s="150">
        <v>0.26690000000000003</v>
      </c>
      <c r="H2740" s="150">
        <v>0.02</v>
      </c>
      <c r="I2740" s="151">
        <f t="shared" si="282"/>
        <v>1.2</v>
      </c>
      <c r="J2740">
        <f t="shared" si="283"/>
        <v>0.79999999999999993</v>
      </c>
      <c r="K2740">
        <f t="shared" si="284"/>
        <v>0.6</v>
      </c>
      <c r="L2740">
        <f t="shared" si="285"/>
        <v>0.89999999999999991</v>
      </c>
      <c r="M2740" s="150"/>
      <c r="U2740" s="239"/>
    </row>
    <row r="2741" spans="1:21">
      <c r="A2741" s="239" t="s">
        <v>3987</v>
      </c>
      <c r="B2741" s="239">
        <f t="shared" si="286"/>
        <v>85</v>
      </c>
      <c r="C2741" s="239">
        <f t="shared" si="287"/>
        <v>4</v>
      </c>
      <c r="E2741" s="149" t="s">
        <v>3729</v>
      </c>
      <c r="F2741" s="150">
        <v>7.99</v>
      </c>
      <c r="G2741" s="150">
        <v>0.26690000000000003</v>
      </c>
      <c r="H2741" s="150">
        <v>2.4E-2</v>
      </c>
      <c r="I2741" s="151">
        <f t="shared" si="282"/>
        <v>1.44</v>
      </c>
      <c r="J2741">
        <f t="shared" si="283"/>
        <v>0.96</v>
      </c>
      <c r="K2741">
        <f t="shared" si="284"/>
        <v>0.72</v>
      </c>
      <c r="L2741">
        <f t="shared" si="285"/>
        <v>1.08</v>
      </c>
      <c r="M2741" s="150"/>
      <c r="U2741" s="239"/>
    </row>
    <row r="2742" spans="1:21">
      <c r="A2742" s="239" t="s">
        <v>3987</v>
      </c>
      <c r="B2742" s="239">
        <f t="shared" si="286"/>
        <v>85</v>
      </c>
      <c r="C2742" s="239">
        <f t="shared" si="287"/>
        <v>4.5</v>
      </c>
      <c r="E2742" s="149" t="s">
        <v>3730</v>
      </c>
      <c r="F2742" s="150">
        <v>8.93</v>
      </c>
      <c r="G2742" s="150">
        <v>0.26690000000000003</v>
      </c>
      <c r="H2742" s="150">
        <v>2.4E-2</v>
      </c>
      <c r="I2742" s="151">
        <f t="shared" si="282"/>
        <v>1.44</v>
      </c>
      <c r="J2742">
        <f t="shared" si="283"/>
        <v>0.96</v>
      </c>
      <c r="K2742">
        <f t="shared" si="284"/>
        <v>0.72</v>
      </c>
      <c r="L2742">
        <f t="shared" si="285"/>
        <v>1.08</v>
      </c>
      <c r="M2742" s="150"/>
      <c r="U2742" s="239"/>
    </row>
    <row r="2743" spans="1:21">
      <c r="A2743" s="239" t="s">
        <v>3987</v>
      </c>
      <c r="B2743" s="239">
        <f t="shared" si="286"/>
        <v>85</v>
      </c>
      <c r="C2743" s="239">
        <f t="shared" si="287"/>
        <v>5</v>
      </c>
      <c r="E2743" s="149" t="s">
        <v>3731</v>
      </c>
      <c r="F2743" s="150">
        <v>9.8699999999999992</v>
      </c>
      <c r="G2743" s="150">
        <v>0.26690000000000003</v>
      </c>
      <c r="H2743" s="150">
        <v>2.8000000000000004E-2</v>
      </c>
      <c r="I2743" s="151">
        <f t="shared" si="282"/>
        <v>1.6800000000000002</v>
      </c>
      <c r="J2743">
        <f t="shared" si="283"/>
        <v>1.1200000000000001</v>
      </c>
      <c r="K2743">
        <f t="shared" si="284"/>
        <v>0.84000000000000008</v>
      </c>
      <c r="L2743">
        <f t="shared" si="285"/>
        <v>1.2600000000000002</v>
      </c>
      <c r="M2743" s="150"/>
      <c r="U2743" s="239"/>
    </row>
    <row r="2744" spans="1:21">
      <c r="A2744" s="239" t="s">
        <v>3987</v>
      </c>
      <c r="B2744" s="239">
        <f t="shared" si="286"/>
        <v>85</v>
      </c>
      <c r="C2744" s="239">
        <f t="shared" si="287"/>
        <v>5.5</v>
      </c>
      <c r="E2744" s="149" t="s">
        <v>3732</v>
      </c>
      <c r="F2744" s="150">
        <v>10.78</v>
      </c>
      <c r="G2744" s="150">
        <v>0.26690000000000003</v>
      </c>
      <c r="H2744" s="150">
        <v>3.2000000000000001E-2</v>
      </c>
      <c r="I2744" s="151">
        <f t="shared" si="282"/>
        <v>1.92</v>
      </c>
      <c r="J2744">
        <f t="shared" si="283"/>
        <v>1.2799999999999998</v>
      </c>
      <c r="K2744">
        <f t="shared" si="284"/>
        <v>0.96</v>
      </c>
      <c r="L2744">
        <f t="shared" si="285"/>
        <v>1.44</v>
      </c>
      <c r="M2744" s="150"/>
      <c r="U2744" s="239"/>
    </row>
    <row r="2745" spans="1:21">
      <c r="A2745" s="239" t="s">
        <v>3987</v>
      </c>
      <c r="B2745" s="239">
        <f t="shared" si="286"/>
        <v>85</v>
      </c>
      <c r="C2745" s="239">
        <f t="shared" si="287"/>
        <v>6</v>
      </c>
      <c r="E2745" s="149" t="s">
        <v>3733</v>
      </c>
      <c r="F2745" s="150">
        <v>11.69</v>
      </c>
      <c r="G2745" s="150">
        <v>0.26690000000000003</v>
      </c>
      <c r="H2745" s="150">
        <v>3.2000000000000001E-2</v>
      </c>
      <c r="I2745" s="151">
        <f t="shared" si="282"/>
        <v>1.92</v>
      </c>
      <c r="J2745">
        <f t="shared" si="283"/>
        <v>1.2799999999999998</v>
      </c>
      <c r="K2745">
        <f t="shared" si="284"/>
        <v>0.96</v>
      </c>
      <c r="L2745">
        <f t="shared" si="285"/>
        <v>1.44</v>
      </c>
      <c r="M2745" s="150"/>
      <c r="U2745" s="239"/>
    </row>
    <row r="2746" spans="1:21">
      <c r="A2746" s="239" t="s">
        <v>3987</v>
      </c>
      <c r="B2746" s="239">
        <f t="shared" si="286"/>
        <v>85</v>
      </c>
      <c r="C2746" s="239">
        <f t="shared" si="287"/>
        <v>7</v>
      </c>
      <c r="E2746" s="149" t="s">
        <v>3734</v>
      </c>
      <c r="F2746" s="150">
        <v>13.47</v>
      </c>
      <c r="G2746" s="150">
        <v>0.26690000000000003</v>
      </c>
      <c r="H2746" s="150">
        <v>3.5999999999999997E-2</v>
      </c>
      <c r="I2746" s="151">
        <f t="shared" si="282"/>
        <v>2.1599999999999997</v>
      </c>
      <c r="J2746">
        <f t="shared" si="283"/>
        <v>1.4399999999999997</v>
      </c>
      <c r="K2746">
        <f t="shared" si="284"/>
        <v>1.0799999999999998</v>
      </c>
      <c r="L2746">
        <f t="shared" si="285"/>
        <v>1.6199999999999997</v>
      </c>
      <c r="M2746" s="150"/>
      <c r="U2746" s="239"/>
    </row>
    <row r="2747" spans="1:21">
      <c r="A2747" s="239" t="s">
        <v>3987</v>
      </c>
      <c r="B2747" s="239">
        <f t="shared" si="286"/>
        <v>85</v>
      </c>
      <c r="C2747" s="239">
        <f t="shared" si="287"/>
        <v>7.5</v>
      </c>
      <c r="E2747" s="149" t="s">
        <v>3735</v>
      </c>
      <c r="F2747" s="150">
        <v>15.8</v>
      </c>
      <c r="G2747" s="150">
        <v>0.26690000000000003</v>
      </c>
      <c r="H2747" s="150">
        <v>4.3999999999999997E-2</v>
      </c>
      <c r="I2747" s="151">
        <f t="shared" si="282"/>
        <v>2.6399999999999997</v>
      </c>
      <c r="J2747">
        <f t="shared" si="283"/>
        <v>1.7599999999999998</v>
      </c>
      <c r="K2747">
        <f t="shared" si="284"/>
        <v>1.3199999999999998</v>
      </c>
      <c r="L2747">
        <f t="shared" si="285"/>
        <v>1.9799999999999998</v>
      </c>
      <c r="M2747" s="150"/>
      <c r="U2747" s="239"/>
    </row>
    <row r="2748" spans="1:21">
      <c r="A2748" s="239" t="s">
        <v>3987</v>
      </c>
      <c r="B2748" s="239">
        <f t="shared" si="286"/>
        <v>85</v>
      </c>
      <c r="C2748" s="239">
        <f t="shared" si="287"/>
        <v>8</v>
      </c>
      <c r="E2748" s="149" t="s">
        <v>3736</v>
      </c>
      <c r="F2748" s="150">
        <v>15.19</v>
      </c>
      <c r="G2748" s="150">
        <v>0.26690000000000003</v>
      </c>
      <c r="H2748" s="150">
        <v>4.3999999999999997E-2</v>
      </c>
      <c r="I2748" s="151">
        <f t="shared" si="282"/>
        <v>2.6399999999999997</v>
      </c>
      <c r="J2748">
        <f t="shared" si="283"/>
        <v>1.7599999999999998</v>
      </c>
      <c r="K2748">
        <f t="shared" si="284"/>
        <v>1.3199999999999998</v>
      </c>
      <c r="L2748">
        <f t="shared" si="285"/>
        <v>1.9799999999999998</v>
      </c>
      <c r="M2748" s="150"/>
      <c r="U2748" s="239"/>
    </row>
    <row r="2749" spans="1:21">
      <c r="A2749" s="239" t="s">
        <v>3987</v>
      </c>
      <c r="B2749" s="239">
        <f t="shared" si="286"/>
        <v>85</v>
      </c>
      <c r="C2749" s="239">
        <f t="shared" si="287"/>
        <v>9</v>
      </c>
      <c r="E2749" s="149" t="s">
        <v>3737</v>
      </c>
      <c r="F2749" s="150">
        <v>18.3</v>
      </c>
      <c r="G2749" s="150">
        <v>0.26690000000000003</v>
      </c>
      <c r="H2749" s="150">
        <v>5.2000000000000005E-2</v>
      </c>
      <c r="I2749" s="151">
        <f t="shared" si="282"/>
        <v>3.12</v>
      </c>
      <c r="J2749">
        <f t="shared" si="283"/>
        <v>2.08</v>
      </c>
      <c r="K2749">
        <f t="shared" si="284"/>
        <v>1.56</v>
      </c>
      <c r="L2749">
        <f t="shared" si="285"/>
        <v>2.34</v>
      </c>
      <c r="M2749" s="150"/>
      <c r="U2749" s="239"/>
    </row>
    <row r="2750" spans="1:21">
      <c r="A2750" s="239" t="s">
        <v>3987</v>
      </c>
      <c r="B2750" s="239">
        <f t="shared" si="286"/>
        <v>85</v>
      </c>
      <c r="C2750" s="239">
        <f t="shared" si="287"/>
        <v>10</v>
      </c>
      <c r="E2750" s="149" t="s">
        <v>3719</v>
      </c>
      <c r="F2750" s="150">
        <v>18.5</v>
      </c>
      <c r="G2750" s="150">
        <v>0.26690000000000003</v>
      </c>
      <c r="H2750" s="150">
        <v>5.2000000000000005E-2</v>
      </c>
      <c r="I2750" s="151">
        <f t="shared" si="282"/>
        <v>3.12</v>
      </c>
      <c r="J2750">
        <f t="shared" si="283"/>
        <v>2.08</v>
      </c>
      <c r="K2750">
        <f t="shared" si="284"/>
        <v>1.56</v>
      </c>
      <c r="L2750">
        <f t="shared" si="285"/>
        <v>2.34</v>
      </c>
      <c r="M2750" s="150"/>
      <c r="U2750" s="239"/>
    </row>
    <row r="2751" spans="1:21">
      <c r="A2751" s="239" t="s">
        <v>3987</v>
      </c>
      <c r="B2751" s="239">
        <f t="shared" si="286"/>
        <v>85</v>
      </c>
      <c r="C2751" s="239">
        <f t="shared" si="287"/>
        <v>12</v>
      </c>
      <c r="E2751" s="149" t="s">
        <v>3720</v>
      </c>
      <c r="F2751" s="150">
        <v>23</v>
      </c>
      <c r="G2751" s="150">
        <v>0.26690000000000003</v>
      </c>
      <c r="H2751" s="150">
        <v>6.4000000000000001E-2</v>
      </c>
      <c r="I2751" s="151">
        <f t="shared" si="282"/>
        <v>3.84</v>
      </c>
      <c r="J2751">
        <f t="shared" si="283"/>
        <v>2.5599999999999996</v>
      </c>
      <c r="K2751">
        <f t="shared" si="284"/>
        <v>1.92</v>
      </c>
      <c r="L2751">
        <f t="shared" si="285"/>
        <v>2.88</v>
      </c>
      <c r="M2751" s="150"/>
      <c r="U2751" s="239"/>
    </row>
    <row r="2752" spans="1:21">
      <c r="A2752" s="239" t="s">
        <v>3987</v>
      </c>
      <c r="B2752" s="239">
        <f t="shared" si="286"/>
        <v>85</v>
      </c>
      <c r="C2752" s="239">
        <f t="shared" si="287"/>
        <v>13</v>
      </c>
      <c r="E2752" s="149" t="s">
        <v>3721</v>
      </c>
      <c r="F2752" s="150">
        <v>23.08</v>
      </c>
      <c r="G2752" s="150">
        <v>0.26690000000000003</v>
      </c>
      <c r="H2752" s="150">
        <v>6.4000000000000001E-2</v>
      </c>
      <c r="I2752" s="151">
        <f t="shared" si="282"/>
        <v>3.84</v>
      </c>
      <c r="J2752">
        <f t="shared" si="283"/>
        <v>2.5599999999999996</v>
      </c>
      <c r="K2752">
        <f t="shared" si="284"/>
        <v>1.92</v>
      </c>
      <c r="L2752">
        <f t="shared" si="285"/>
        <v>2.88</v>
      </c>
      <c r="M2752" s="150"/>
      <c r="U2752" s="239"/>
    </row>
    <row r="2753" spans="1:21">
      <c r="A2753" s="239" t="s">
        <v>3987</v>
      </c>
      <c r="B2753" s="239">
        <f t="shared" si="286"/>
        <v>85</v>
      </c>
      <c r="C2753" s="239">
        <f t="shared" si="287"/>
        <v>15</v>
      </c>
      <c r="E2753" s="149" t="s">
        <v>3722</v>
      </c>
      <c r="F2753" s="150">
        <v>27.2</v>
      </c>
      <c r="G2753" s="150">
        <v>0.26690000000000003</v>
      </c>
      <c r="H2753" s="150">
        <v>7.5999999999999998E-2</v>
      </c>
      <c r="I2753" s="151">
        <f t="shared" ref="I2753:I2816" si="288">H2753*60</f>
        <v>4.5599999999999996</v>
      </c>
      <c r="J2753">
        <f t="shared" ref="J2753:J2816" si="289">40/60*I2753</f>
        <v>3.0399999999999996</v>
      </c>
      <c r="K2753">
        <f t="shared" ref="K2753:K2816" si="290">(30/60*I2753)</f>
        <v>2.2799999999999998</v>
      </c>
      <c r="L2753">
        <f t="shared" ref="L2753:L2816" si="291">45/60*I2753</f>
        <v>3.42</v>
      </c>
      <c r="M2753" s="150"/>
      <c r="U2753" s="239"/>
    </row>
    <row r="2754" spans="1:21">
      <c r="A2754" s="239" t="s">
        <v>3987</v>
      </c>
      <c r="B2754" s="239">
        <f t="shared" si="286"/>
        <v>85</v>
      </c>
      <c r="C2754" s="239">
        <f t="shared" si="287"/>
        <v>17.5</v>
      </c>
      <c r="E2754" s="149" t="s">
        <v>3723</v>
      </c>
      <c r="F2754" s="150">
        <v>30.3</v>
      </c>
      <c r="G2754" s="150">
        <v>0.26690000000000003</v>
      </c>
      <c r="H2754" s="150">
        <v>8.3999999999999991E-2</v>
      </c>
      <c r="I2754" s="151">
        <f t="shared" si="288"/>
        <v>5.0399999999999991</v>
      </c>
      <c r="J2754">
        <f t="shared" si="289"/>
        <v>3.3599999999999994</v>
      </c>
      <c r="K2754">
        <f t="shared" si="290"/>
        <v>2.5199999999999996</v>
      </c>
      <c r="L2754">
        <f t="shared" si="291"/>
        <v>3.7799999999999994</v>
      </c>
      <c r="M2754" s="150"/>
      <c r="U2754" s="239"/>
    </row>
    <row r="2755" spans="1:21">
      <c r="A2755" s="239" t="s">
        <v>3987</v>
      </c>
      <c r="B2755" s="239">
        <f t="shared" si="286"/>
        <v>85</v>
      </c>
      <c r="C2755" s="239">
        <f t="shared" si="287"/>
        <v>20</v>
      </c>
      <c r="E2755" s="149" t="s">
        <v>3726</v>
      </c>
      <c r="F2755" s="150">
        <v>33.299999999999997</v>
      </c>
      <c r="G2755" s="150">
        <v>0.26690000000000003</v>
      </c>
      <c r="H2755" s="150">
        <v>9.1999999999999998E-2</v>
      </c>
      <c r="I2755" s="151">
        <f t="shared" si="288"/>
        <v>5.52</v>
      </c>
      <c r="J2755">
        <f t="shared" si="289"/>
        <v>3.6799999999999997</v>
      </c>
      <c r="K2755">
        <f t="shared" si="290"/>
        <v>2.76</v>
      </c>
      <c r="L2755">
        <f t="shared" si="291"/>
        <v>4.1399999999999997</v>
      </c>
      <c r="M2755" s="150"/>
      <c r="U2755" s="239"/>
    </row>
    <row r="2756" spans="1:21">
      <c r="A2756" s="239" t="s">
        <v>3987</v>
      </c>
      <c r="B2756" s="239">
        <f t="shared" si="286"/>
        <v>86</v>
      </c>
      <c r="C2756" s="239">
        <f t="shared" si="287"/>
        <v>2</v>
      </c>
      <c r="E2756" s="149" t="s">
        <v>3738</v>
      </c>
      <c r="F2756" s="150">
        <v>4.1399999999999997</v>
      </c>
      <c r="G2756" s="150">
        <v>0.27004</v>
      </c>
      <c r="H2756" s="150">
        <v>1.2E-2</v>
      </c>
      <c r="I2756" s="151">
        <f t="shared" si="288"/>
        <v>0.72</v>
      </c>
      <c r="J2756">
        <f t="shared" si="289"/>
        <v>0.48</v>
      </c>
      <c r="K2756">
        <f t="shared" si="290"/>
        <v>0.36</v>
      </c>
      <c r="L2756">
        <f t="shared" si="291"/>
        <v>0.54</v>
      </c>
      <c r="M2756" s="150"/>
      <c r="U2756" s="239"/>
    </row>
    <row r="2757" spans="1:21">
      <c r="A2757" s="239" t="s">
        <v>3987</v>
      </c>
      <c r="B2757" s="239">
        <f t="shared" si="286"/>
        <v>86</v>
      </c>
      <c r="C2757" s="239">
        <f t="shared" si="287"/>
        <v>3</v>
      </c>
      <c r="E2757" s="149" t="s">
        <v>3739</v>
      </c>
      <c r="F2757" s="150">
        <v>6.14</v>
      </c>
      <c r="G2757" s="150">
        <v>0.27004</v>
      </c>
      <c r="H2757" s="150">
        <v>1.6E-2</v>
      </c>
      <c r="I2757" s="151">
        <f t="shared" si="288"/>
        <v>0.96</v>
      </c>
      <c r="J2757">
        <f t="shared" si="289"/>
        <v>0.6399999999999999</v>
      </c>
      <c r="K2757">
        <f t="shared" si="290"/>
        <v>0.48</v>
      </c>
      <c r="L2757">
        <f t="shared" si="291"/>
        <v>0.72</v>
      </c>
      <c r="M2757" s="150"/>
      <c r="U2757" s="239"/>
    </row>
    <row r="2758" spans="1:21">
      <c r="A2758" s="239" t="s">
        <v>3987</v>
      </c>
      <c r="B2758" s="239">
        <f t="shared" si="286"/>
        <v>86</v>
      </c>
      <c r="C2758" s="239">
        <f t="shared" si="287"/>
        <v>4</v>
      </c>
      <c r="E2758" s="149" t="s">
        <v>3740</v>
      </c>
      <c r="F2758" s="150">
        <v>8.09</v>
      </c>
      <c r="G2758" s="150">
        <v>0.27004</v>
      </c>
      <c r="H2758" s="150">
        <v>2.4E-2</v>
      </c>
      <c r="I2758" s="151">
        <f t="shared" si="288"/>
        <v>1.44</v>
      </c>
      <c r="J2758">
        <f t="shared" si="289"/>
        <v>0.96</v>
      </c>
      <c r="K2758">
        <f t="shared" si="290"/>
        <v>0.72</v>
      </c>
      <c r="L2758">
        <f t="shared" si="291"/>
        <v>1.08</v>
      </c>
      <c r="M2758" s="150"/>
      <c r="U2758" s="239"/>
    </row>
    <row r="2759" spans="1:21">
      <c r="A2759" s="239" t="s">
        <v>3987</v>
      </c>
      <c r="B2759" s="239">
        <f t="shared" si="286"/>
        <v>86</v>
      </c>
      <c r="C2759" s="239">
        <f t="shared" si="287"/>
        <v>5</v>
      </c>
      <c r="E2759" s="149" t="s">
        <v>3741</v>
      </c>
      <c r="F2759" s="150">
        <v>9.99</v>
      </c>
      <c r="G2759" s="150">
        <v>0.27004</v>
      </c>
      <c r="H2759" s="150">
        <v>2.8000000000000004E-2</v>
      </c>
      <c r="I2759" s="151">
        <f t="shared" si="288"/>
        <v>1.6800000000000002</v>
      </c>
      <c r="J2759">
        <f t="shared" si="289"/>
        <v>1.1200000000000001</v>
      </c>
      <c r="K2759">
        <f t="shared" si="290"/>
        <v>0.84000000000000008</v>
      </c>
      <c r="L2759">
        <f t="shared" si="291"/>
        <v>1.2600000000000002</v>
      </c>
      <c r="M2759" s="150"/>
      <c r="U2759" s="239"/>
    </row>
    <row r="2760" spans="1:21">
      <c r="A2760" s="239" t="s">
        <v>3987</v>
      </c>
      <c r="B2760" s="239">
        <f t="shared" si="286"/>
        <v>86</v>
      </c>
      <c r="C2760" s="239">
        <f t="shared" si="287"/>
        <v>6</v>
      </c>
      <c r="E2760" s="149" t="s">
        <v>3742</v>
      </c>
      <c r="F2760" s="150">
        <v>11.84</v>
      </c>
      <c r="G2760" s="150">
        <v>0.27004</v>
      </c>
      <c r="H2760" s="150">
        <v>3.2000000000000001E-2</v>
      </c>
      <c r="I2760" s="151">
        <f t="shared" si="288"/>
        <v>1.92</v>
      </c>
      <c r="J2760">
        <f t="shared" si="289"/>
        <v>1.2799999999999998</v>
      </c>
      <c r="K2760">
        <f t="shared" si="290"/>
        <v>0.96</v>
      </c>
      <c r="L2760">
        <f t="shared" si="291"/>
        <v>1.44</v>
      </c>
      <c r="M2760" s="150"/>
      <c r="U2760" s="239"/>
    </row>
    <row r="2761" spans="1:21">
      <c r="A2761" s="239" t="s">
        <v>3987</v>
      </c>
      <c r="B2761" s="239">
        <f t="shared" si="286"/>
        <v>87</v>
      </c>
      <c r="C2761" s="239">
        <f t="shared" si="287"/>
        <v>2</v>
      </c>
      <c r="E2761" s="149" t="s">
        <v>3743</v>
      </c>
      <c r="F2761" s="150">
        <v>4.1900000000000004</v>
      </c>
      <c r="G2761" s="150">
        <v>0.27317999999999998</v>
      </c>
      <c r="H2761" s="150">
        <v>1.2E-2</v>
      </c>
      <c r="I2761" s="151">
        <f t="shared" si="288"/>
        <v>0.72</v>
      </c>
      <c r="J2761">
        <f t="shared" si="289"/>
        <v>0.48</v>
      </c>
      <c r="K2761">
        <f t="shared" si="290"/>
        <v>0.36</v>
      </c>
      <c r="L2761">
        <f t="shared" si="291"/>
        <v>0.54</v>
      </c>
      <c r="M2761" s="150"/>
      <c r="U2761" s="239"/>
    </row>
    <row r="2762" spans="1:21">
      <c r="A2762" s="239" t="s">
        <v>3987</v>
      </c>
      <c r="B2762" s="239">
        <f t="shared" si="286"/>
        <v>87</v>
      </c>
      <c r="C2762" s="239">
        <f t="shared" si="287"/>
        <v>3</v>
      </c>
      <c r="E2762" s="149" t="s">
        <v>3744</v>
      </c>
      <c r="F2762" s="150">
        <v>6.22</v>
      </c>
      <c r="G2762" s="150">
        <v>0.27317999999999998</v>
      </c>
      <c r="H2762" s="150">
        <v>1.6E-2</v>
      </c>
      <c r="I2762" s="151">
        <f t="shared" si="288"/>
        <v>0.96</v>
      </c>
      <c r="J2762">
        <f t="shared" si="289"/>
        <v>0.6399999999999999</v>
      </c>
      <c r="K2762">
        <f t="shared" si="290"/>
        <v>0.48</v>
      </c>
      <c r="L2762">
        <f t="shared" si="291"/>
        <v>0.72</v>
      </c>
      <c r="M2762" s="150"/>
      <c r="U2762" s="239"/>
    </row>
    <row r="2763" spans="1:21">
      <c r="A2763" s="239" t="s">
        <v>3987</v>
      </c>
      <c r="B2763" s="239">
        <f t="shared" si="286"/>
        <v>88</v>
      </c>
      <c r="C2763" s="239">
        <f t="shared" si="287"/>
        <v>2</v>
      </c>
      <c r="E2763" s="149" t="s">
        <v>3745</v>
      </c>
      <c r="F2763" s="150">
        <v>4.24</v>
      </c>
      <c r="G2763" s="150">
        <v>0.27632000000000001</v>
      </c>
      <c r="H2763" s="150">
        <v>1.2E-2</v>
      </c>
      <c r="I2763" s="151">
        <f t="shared" si="288"/>
        <v>0.72</v>
      </c>
      <c r="J2763">
        <f t="shared" si="289"/>
        <v>0.48</v>
      </c>
      <c r="K2763">
        <f t="shared" si="290"/>
        <v>0.36</v>
      </c>
      <c r="L2763">
        <f t="shared" si="291"/>
        <v>0.54</v>
      </c>
      <c r="M2763" s="150"/>
      <c r="U2763" s="239"/>
    </row>
    <row r="2764" spans="1:21">
      <c r="A2764" s="239" t="s">
        <v>3987</v>
      </c>
      <c r="B2764" s="239">
        <f t="shared" si="286"/>
        <v>88</v>
      </c>
      <c r="C2764" s="239">
        <f t="shared" si="287"/>
        <v>4</v>
      </c>
      <c r="E2764" s="149" t="s">
        <v>3746</v>
      </c>
      <c r="F2764" s="150">
        <v>8.2899999999999991</v>
      </c>
      <c r="G2764" s="150">
        <v>0.27632000000000001</v>
      </c>
      <c r="H2764" s="150">
        <v>2.4E-2</v>
      </c>
      <c r="I2764" s="151">
        <f t="shared" si="288"/>
        <v>1.44</v>
      </c>
      <c r="J2764">
        <f t="shared" si="289"/>
        <v>0.96</v>
      </c>
      <c r="K2764">
        <f t="shared" si="290"/>
        <v>0.72</v>
      </c>
      <c r="L2764">
        <f t="shared" si="291"/>
        <v>1.08</v>
      </c>
      <c r="M2764" s="150"/>
      <c r="U2764" s="239"/>
    </row>
    <row r="2765" spans="1:21">
      <c r="A2765" s="239" t="s">
        <v>3987</v>
      </c>
      <c r="B2765" s="239">
        <f t="shared" si="286"/>
        <v>88</v>
      </c>
      <c r="C2765" s="239">
        <f t="shared" si="287"/>
        <v>6</v>
      </c>
      <c r="E2765" s="149" t="s">
        <v>3747</v>
      </c>
      <c r="F2765" s="150">
        <v>12.13</v>
      </c>
      <c r="G2765" s="150">
        <v>0.27632000000000001</v>
      </c>
      <c r="H2765" s="150">
        <v>3.2000000000000001E-2</v>
      </c>
      <c r="I2765" s="151">
        <f t="shared" si="288"/>
        <v>1.92</v>
      </c>
      <c r="J2765">
        <f t="shared" si="289"/>
        <v>1.2799999999999998</v>
      </c>
      <c r="K2765">
        <f t="shared" si="290"/>
        <v>0.96</v>
      </c>
      <c r="L2765">
        <f t="shared" si="291"/>
        <v>1.44</v>
      </c>
      <c r="M2765" s="150"/>
      <c r="U2765" s="239"/>
    </row>
    <row r="2766" spans="1:21">
      <c r="A2766" s="239" t="s">
        <v>3987</v>
      </c>
      <c r="B2766" s="239">
        <f t="shared" si="286"/>
        <v>88.9</v>
      </c>
      <c r="C2766" s="239">
        <f t="shared" si="287"/>
        <v>1.2</v>
      </c>
      <c r="E2766" s="149" t="s">
        <v>3748</v>
      </c>
      <c r="F2766" s="150">
        <v>2.6</v>
      </c>
      <c r="G2766" s="150">
        <v>0.27914600000000001</v>
      </c>
      <c r="H2766" s="150">
        <v>0.01</v>
      </c>
      <c r="I2766" s="151">
        <f t="shared" si="288"/>
        <v>0.6</v>
      </c>
      <c r="J2766">
        <f t="shared" si="289"/>
        <v>0.39999999999999997</v>
      </c>
      <c r="K2766">
        <f t="shared" si="290"/>
        <v>0.3</v>
      </c>
      <c r="L2766">
        <f t="shared" si="291"/>
        <v>0.44999999999999996</v>
      </c>
      <c r="M2766" s="150"/>
      <c r="U2766" s="239"/>
    </row>
    <row r="2767" spans="1:21">
      <c r="A2767" s="239" t="s">
        <v>3987</v>
      </c>
      <c r="B2767" s="239">
        <f t="shared" si="286"/>
        <v>88.9</v>
      </c>
      <c r="C2767" s="239">
        <f t="shared" si="287"/>
        <v>1.5</v>
      </c>
      <c r="E2767" s="149" t="s">
        <v>3749</v>
      </c>
      <c r="F2767" s="150">
        <v>3.23</v>
      </c>
      <c r="G2767" s="150">
        <v>0.27914600000000001</v>
      </c>
      <c r="H2767" s="150">
        <v>0.01</v>
      </c>
      <c r="I2767" s="151">
        <f t="shared" si="288"/>
        <v>0.6</v>
      </c>
      <c r="J2767">
        <f t="shared" si="289"/>
        <v>0.39999999999999997</v>
      </c>
      <c r="K2767">
        <f t="shared" si="290"/>
        <v>0.3</v>
      </c>
      <c r="L2767">
        <f t="shared" si="291"/>
        <v>0.44999999999999996</v>
      </c>
      <c r="M2767" s="150"/>
      <c r="U2767" s="239"/>
    </row>
    <row r="2768" spans="1:21">
      <c r="A2768" s="239" t="s">
        <v>3987</v>
      </c>
      <c r="B2768" s="239">
        <f t="shared" si="286"/>
        <v>88.9</v>
      </c>
      <c r="C2768" s="239">
        <f t="shared" si="287"/>
        <v>2</v>
      </c>
      <c r="E2768" s="149" t="s">
        <v>3756</v>
      </c>
      <c r="F2768" s="150">
        <v>4.29</v>
      </c>
      <c r="G2768" s="150">
        <v>0.27914600000000001</v>
      </c>
      <c r="H2768" s="150">
        <v>1.2E-2</v>
      </c>
      <c r="I2768" s="151">
        <f t="shared" si="288"/>
        <v>0.72</v>
      </c>
      <c r="J2768">
        <f t="shared" si="289"/>
        <v>0.48</v>
      </c>
      <c r="K2768">
        <f t="shared" si="290"/>
        <v>0.36</v>
      </c>
      <c r="L2768">
        <f t="shared" si="291"/>
        <v>0.54</v>
      </c>
      <c r="M2768" s="150"/>
      <c r="U2768" s="239"/>
    </row>
    <row r="2769" spans="1:21">
      <c r="A2769" s="239" t="s">
        <v>3987</v>
      </c>
      <c r="B2769" s="239">
        <f t="shared" si="286"/>
        <v>88.9</v>
      </c>
      <c r="C2769" s="239">
        <f t="shared" si="287"/>
        <v>2.5</v>
      </c>
      <c r="E2769" s="149" t="s">
        <v>3757</v>
      </c>
      <c r="F2769" s="150">
        <v>5.33</v>
      </c>
      <c r="G2769" s="150">
        <v>0.27914600000000001</v>
      </c>
      <c r="H2769" s="150">
        <v>1.6E-2</v>
      </c>
      <c r="I2769" s="151">
        <f t="shared" si="288"/>
        <v>0.96</v>
      </c>
      <c r="J2769">
        <f t="shared" si="289"/>
        <v>0.6399999999999999</v>
      </c>
      <c r="K2769">
        <f t="shared" si="290"/>
        <v>0.48</v>
      </c>
      <c r="L2769">
        <f t="shared" si="291"/>
        <v>0.72</v>
      </c>
      <c r="M2769" s="150"/>
      <c r="U2769" s="239"/>
    </row>
    <row r="2770" spans="1:21">
      <c r="A2770" s="239" t="s">
        <v>3987</v>
      </c>
      <c r="B2770" s="239">
        <f t="shared" si="286"/>
        <v>88.9</v>
      </c>
      <c r="C2770" s="239">
        <f t="shared" si="287"/>
        <v>3</v>
      </c>
      <c r="E2770" s="149" t="s">
        <v>3759</v>
      </c>
      <c r="F2770" s="150">
        <v>6.36</v>
      </c>
      <c r="G2770" s="150">
        <v>0.27914600000000001</v>
      </c>
      <c r="H2770" s="150">
        <v>1.6E-2</v>
      </c>
      <c r="I2770" s="151">
        <f t="shared" si="288"/>
        <v>0.96</v>
      </c>
      <c r="J2770">
        <f t="shared" si="289"/>
        <v>0.6399999999999999</v>
      </c>
      <c r="K2770">
        <f t="shared" si="290"/>
        <v>0.48</v>
      </c>
      <c r="L2770">
        <f t="shared" si="291"/>
        <v>0.72</v>
      </c>
      <c r="M2770" s="150"/>
      <c r="U2770" s="239"/>
    </row>
    <row r="2771" spans="1:21">
      <c r="A2771" s="239" t="s">
        <v>3987</v>
      </c>
      <c r="B2771" s="239">
        <f t="shared" si="286"/>
        <v>88.9</v>
      </c>
      <c r="C2771" s="239">
        <f t="shared" si="287"/>
        <v>3.2</v>
      </c>
      <c r="E2771" s="149" t="s">
        <v>3760</v>
      </c>
      <c r="F2771" s="150">
        <v>6.76</v>
      </c>
      <c r="G2771" s="150">
        <v>0.27914600000000001</v>
      </c>
      <c r="H2771" s="150">
        <v>0.02</v>
      </c>
      <c r="I2771" s="151">
        <f t="shared" si="288"/>
        <v>1.2</v>
      </c>
      <c r="J2771">
        <f t="shared" si="289"/>
        <v>0.79999999999999993</v>
      </c>
      <c r="K2771">
        <f t="shared" si="290"/>
        <v>0.6</v>
      </c>
      <c r="L2771">
        <f t="shared" si="291"/>
        <v>0.89999999999999991</v>
      </c>
      <c r="M2771" s="150"/>
      <c r="U2771" s="239"/>
    </row>
    <row r="2772" spans="1:21">
      <c r="A2772" s="239" t="s">
        <v>3987</v>
      </c>
      <c r="B2772" s="239">
        <f t="shared" si="286"/>
        <v>88.9</v>
      </c>
      <c r="C2772" s="239">
        <f t="shared" si="287"/>
        <v>3.5</v>
      </c>
      <c r="E2772" s="149" t="s">
        <v>3761</v>
      </c>
      <c r="F2772" s="150">
        <v>7.37</v>
      </c>
      <c r="G2772" s="150">
        <v>0.27914600000000001</v>
      </c>
      <c r="H2772" s="150">
        <v>0.02</v>
      </c>
      <c r="I2772" s="151">
        <f t="shared" si="288"/>
        <v>1.2</v>
      </c>
      <c r="J2772">
        <f t="shared" si="289"/>
        <v>0.79999999999999993</v>
      </c>
      <c r="K2772">
        <f t="shared" si="290"/>
        <v>0.6</v>
      </c>
      <c r="L2772">
        <f t="shared" si="291"/>
        <v>0.89999999999999991</v>
      </c>
      <c r="M2772" s="150"/>
      <c r="U2772" s="239"/>
    </row>
    <row r="2773" spans="1:21">
      <c r="A2773" s="239" t="s">
        <v>3987</v>
      </c>
      <c r="B2773" s="239">
        <f t="shared" si="286"/>
        <v>88.9</v>
      </c>
      <c r="C2773" s="239">
        <f t="shared" si="287"/>
        <v>3.6</v>
      </c>
      <c r="E2773" s="149" t="s">
        <v>3762</v>
      </c>
      <c r="F2773" s="150">
        <v>7.57</v>
      </c>
      <c r="G2773" s="150">
        <v>0.27914600000000001</v>
      </c>
      <c r="H2773" s="150">
        <v>0.02</v>
      </c>
      <c r="I2773" s="151">
        <f t="shared" si="288"/>
        <v>1.2</v>
      </c>
      <c r="J2773">
        <f t="shared" si="289"/>
        <v>0.79999999999999993</v>
      </c>
      <c r="K2773">
        <f t="shared" si="290"/>
        <v>0.6</v>
      </c>
      <c r="L2773">
        <f t="shared" si="291"/>
        <v>0.89999999999999991</v>
      </c>
      <c r="M2773" s="150"/>
      <c r="U2773" s="239"/>
    </row>
    <row r="2774" spans="1:21">
      <c r="A2774" s="239" t="s">
        <v>3987</v>
      </c>
      <c r="B2774" s="239">
        <f t="shared" si="286"/>
        <v>88.9</v>
      </c>
      <c r="C2774" s="239">
        <f t="shared" si="287"/>
        <v>4</v>
      </c>
      <c r="E2774" s="149" t="s">
        <v>3763</v>
      </c>
      <c r="F2774" s="150">
        <v>8.3800000000000008</v>
      </c>
      <c r="G2774" s="150">
        <v>0.27914600000000001</v>
      </c>
      <c r="H2774" s="150">
        <v>2.4E-2</v>
      </c>
      <c r="I2774" s="151">
        <f t="shared" si="288"/>
        <v>1.44</v>
      </c>
      <c r="J2774">
        <f t="shared" si="289"/>
        <v>0.96</v>
      </c>
      <c r="K2774">
        <f t="shared" si="290"/>
        <v>0.72</v>
      </c>
      <c r="L2774">
        <f t="shared" si="291"/>
        <v>1.08</v>
      </c>
      <c r="M2774" s="150"/>
      <c r="U2774" s="239"/>
    </row>
    <row r="2775" spans="1:21">
      <c r="A2775" s="239" t="s">
        <v>3987</v>
      </c>
      <c r="B2775" s="239">
        <f t="shared" si="286"/>
        <v>88.9</v>
      </c>
      <c r="C2775" s="239">
        <f t="shared" si="287"/>
        <v>4.5</v>
      </c>
      <c r="E2775" s="149" t="s">
        <v>3764</v>
      </c>
      <c r="F2775" s="150">
        <v>9.3699999999999992</v>
      </c>
      <c r="G2775" s="150">
        <v>0.27914600000000001</v>
      </c>
      <c r="H2775" s="150">
        <v>2.8000000000000004E-2</v>
      </c>
      <c r="I2775" s="151">
        <f t="shared" si="288"/>
        <v>1.6800000000000002</v>
      </c>
      <c r="J2775">
        <f t="shared" si="289"/>
        <v>1.1200000000000001</v>
      </c>
      <c r="K2775">
        <f t="shared" si="290"/>
        <v>0.84000000000000008</v>
      </c>
      <c r="L2775">
        <f t="shared" si="291"/>
        <v>1.2600000000000002</v>
      </c>
      <c r="M2775" s="150"/>
      <c r="U2775" s="239"/>
    </row>
    <row r="2776" spans="1:21">
      <c r="A2776" s="239" t="s">
        <v>3987</v>
      </c>
      <c r="B2776" s="239">
        <f t="shared" si="286"/>
        <v>88.9</v>
      </c>
      <c r="C2776" s="239">
        <f t="shared" si="287"/>
        <v>4.9000000000000004</v>
      </c>
      <c r="E2776" s="149" t="s">
        <v>3765</v>
      </c>
      <c r="F2776" s="150">
        <v>10</v>
      </c>
      <c r="G2776" s="150">
        <v>0.27914600000000001</v>
      </c>
      <c r="H2776" s="150">
        <v>2.8000000000000004E-2</v>
      </c>
      <c r="I2776" s="151">
        <f t="shared" si="288"/>
        <v>1.6800000000000002</v>
      </c>
      <c r="J2776">
        <f t="shared" si="289"/>
        <v>1.1200000000000001</v>
      </c>
      <c r="K2776">
        <f t="shared" si="290"/>
        <v>0.84000000000000008</v>
      </c>
      <c r="L2776">
        <f t="shared" si="291"/>
        <v>1.2600000000000002</v>
      </c>
      <c r="M2776" s="150"/>
      <c r="U2776" s="239"/>
    </row>
    <row r="2777" spans="1:21">
      <c r="A2777" s="239" t="s">
        <v>3987</v>
      </c>
      <c r="B2777" s="239">
        <f t="shared" si="286"/>
        <v>88.9</v>
      </c>
      <c r="C2777" s="239">
        <f t="shared" si="287"/>
        <v>5</v>
      </c>
      <c r="E2777" s="149" t="s">
        <v>3766</v>
      </c>
      <c r="F2777" s="150">
        <v>10.3</v>
      </c>
      <c r="G2777" s="150">
        <v>0.27914600000000001</v>
      </c>
      <c r="H2777" s="150">
        <v>2.8000000000000004E-2</v>
      </c>
      <c r="I2777" s="151">
        <f t="shared" si="288"/>
        <v>1.6800000000000002</v>
      </c>
      <c r="J2777">
        <f t="shared" si="289"/>
        <v>1.1200000000000001</v>
      </c>
      <c r="K2777">
        <f t="shared" si="290"/>
        <v>0.84000000000000008</v>
      </c>
      <c r="L2777">
        <f t="shared" si="291"/>
        <v>1.2600000000000002</v>
      </c>
      <c r="M2777" s="150"/>
      <c r="U2777" s="239"/>
    </row>
    <row r="2778" spans="1:21">
      <c r="A2778" s="239" t="s">
        <v>3987</v>
      </c>
      <c r="B2778" s="239">
        <f t="shared" si="286"/>
        <v>88.9</v>
      </c>
      <c r="C2778" s="239">
        <f t="shared" si="287"/>
        <v>5.6</v>
      </c>
      <c r="E2778" s="149" t="s">
        <v>3767</v>
      </c>
      <c r="F2778" s="150">
        <v>11.5</v>
      </c>
      <c r="G2778" s="150">
        <v>0.27914600000000001</v>
      </c>
      <c r="H2778" s="150">
        <v>3.2000000000000001E-2</v>
      </c>
      <c r="I2778" s="151">
        <f t="shared" si="288"/>
        <v>1.92</v>
      </c>
      <c r="J2778">
        <f t="shared" si="289"/>
        <v>1.2799999999999998</v>
      </c>
      <c r="K2778">
        <f t="shared" si="290"/>
        <v>0.96</v>
      </c>
      <c r="L2778">
        <f t="shared" si="291"/>
        <v>1.44</v>
      </c>
      <c r="M2778" s="150"/>
      <c r="U2778" s="239"/>
    </row>
    <row r="2779" spans="1:21">
      <c r="A2779" s="239" t="s">
        <v>3987</v>
      </c>
      <c r="B2779" s="239">
        <f t="shared" si="286"/>
        <v>88.9</v>
      </c>
      <c r="C2779" s="239">
        <f t="shared" si="287"/>
        <v>6</v>
      </c>
      <c r="E2779" s="149" t="s">
        <v>3768</v>
      </c>
      <c r="F2779" s="150">
        <v>12.3</v>
      </c>
      <c r="G2779" s="150">
        <v>0.27914600000000001</v>
      </c>
      <c r="H2779" s="150">
        <v>3.5999999999999997E-2</v>
      </c>
      <c r="I2779" s="151">
        <f t="shared" si="288"/>
        <v>2.1599999999999997</v>
      </c>
      <c r="J2779">
        <f t="shared" si="289"/>
        <v>1.4399999999999997</v>
      </c>
      <c r="K2779">
        <f t="shared" si="290"/>
        <v>1.0799999999999998</v>
      </c>
      <c r="L2779">
        <f t="shared" si="291"/>
        <v>1.6199999999999997</v>
      </c>
      <c r="M2779" s="150"/>
      <c r="U2779" s="239"/>
    </row>
    <row r="2780" spans="1:21">
      <c r="A2780" s="239" t="s">
        <v>3987</v>
      </c>
      <c r="B2780" s="239">
        <f t="shared" si="286"/>
        <v>88.9</v>
      </c>
      <c r="C2780" s="239">
        <f t="shared" si="287"/>
        <v>6.3</v>
      </c>
      <c r="E2780" s="149" t="s">
        <v>3769</v>
      </c>
      <c r="F2780" s="150">
        <v>12.8</v>
      </c>
      <c r="G2780" s="150">
        <v>0.27914600000000001</v>
      </c>
      <c r="H2780" s="150">
        <v>3.5999999999999997E-2</v>
      </c>
      <c r="I2780" s="151">
        <f t="shared" si="288"/>
        <v>2.1599999999999997</v>
      </c>
      <c r="J2780">
        <f t="shared" si="289"/>
        <v>1.4399999999999997</v>
      </c>
      <c r="K2780">
        <f t="shared" si="290"/>
        <v>1.0799999999999998</v>
      </c>
      <c r="L2780">
        <f t="shared" si="291"/>
        <v>1.6199999999999997</v>
      </c>
      <c r="M2780" s="150"/>
      <c r="U2780" s="239"/>
    </row>
    <row r="2781" spans="1:21">
      <c r="A2781" s="239" t="s">
        <v>3987</v>
      </c>
      <c r="B2781" s="239">
        <f t="shared" si="286"/>
        <v>88.9</v>
      </c>
      <c r="C2781" s="239">
        <f t="shared" si="287"/>
        <v>7</v>
      </c>
      <c r="E2781" s="149" t="s">
        <v>3770</v>
      </c>
      <c r="F2781" s="150">
        <v>14.1</v>
      </c>
      <c r="G2781" s="150">
        <v>0.27914600000000001</v>
      </c>
      <c r="H2781" s="150">
        <v>0.04</v>
      </c>
      <c r="I2781" s="151">
        <f t="shared" si="288"/>
        <v>2.4</v>
      </c>
      <c r="J2781">
        <f t="shared" si="289"/>
        <v>1.5999999999999999</v>
      </c>
      <c r="K2781">
        <f t="shared" si="290"/>
        <v>1.2</v>
      </c>
      <c r="L2781">
        <f t="shared" si="291"/>
        <v>1.7999999999999998</v>
      </c>
      <c r="M2781" s="150"/>
      <c r="U2781" s="239"/>
    </row>
    <row r="2782" spans="1:21">
      <c r="A2782" s="239" t="s">
        <v>3987</v>
      </c>
      <c r="B2782" s="239">
        <f t="shared" si="286"/>
        <v>88.9</v>
      </c>
      <c r="C2782" s="239">
        <f t="shared" si="287"/>
        <v>7.1</v>
      </c>
      <c r="E2782" s="149" t="s">
        <v>3771</v>
      </c>
      <c r="F2782" s="150">
        <v>14.3</v>
      </c>
      <c r="G2782" s="150">
        <v>0.27914600000000001</v>
      </c>
      <c r="H2782" s="150">
        <v>0.04</v>
      </c>
      <c r="I2782" s="151">
        <f t="shared" si="288"/>
        <v>2.4</v>
      </c>
      <c r="J2782">
        <f t="shared" si="289"/>
        <v>1.5999999999999999</v>
      </c>
      <c r="K2782">
        <f t="shared" si="290"/>
        <v>1.2</v>
      </c>
      <c r="L2782">
        <f t="shared" si="291"/>
        <v>1.7999999999999998</v>
      </c>
      <c r="M2782" s="150"/>
      <c r="U2782" s="239"/>
    </row>
    <row r="2783" spans="1:21">
      <c r="A2783" s="239" t="s">
        <v>3987</v>
      </c>
      <c r="B2783" s="239">
        <f t="shared" si="286"/>
        <v>88.9</v>
      </c>
      <c r="C2783" s="239">
        <f t="shared" si="287"/>
        <v>8</v>
      </c>
      <c r="E2783" s="149" t="s">
        <v>3772</v>
      </c>
      <c r="F2783" s="150">
        <v>16</v>
      </c>
      <c r="G2783" s="150">
        <v>0.27914600000000001</v>
      </c>
      <c r="H2783" s="150">
        <v>4.3999999999999997E-2</v>
      </c>
      <c r="I2783" s="151">
        <f t="shared" si="288"/>
        <v>2.6399999999999997</v>
      </c>
      <c r="J2783">
        <f t="shared" si="289"/>
        <v>1.7599999999999998</v>
      </c>
      <c r="K2783">
        <f t="shared" si="290"/>
        <v>1.3199999999999998</v>
      </c>
      <c r="L2783">
        <f t="shared" si="291"/>
        <v>1.9799999999999998</v>
      </c>
      <c r="M2783" s="150"/>
      <c r="U2783" s="239"/>
    </row>
    <row r="2784" spans="1:21">
      <c r="A2784" s="239" t="s">
        <v>3987</v>
      </c>
      <c r="B2784" s="239">
        <f t="shared" si="286"/>
        <v>88.9</v>
      </c>
      <c r="C2784" s="239">
        <f t="shared" si="287"/>
        <v>8.8000000000000007</v>
      </c>
      <c r="E2784" s="149" t="s">
        <v>3773</v>
      </c>
      <c r="F2784" s="150">
        <v>17.399999999999999</v>
      </c>
      <c r="G2784" s="150">
        <v>0.27914600000000001</v>
      </c>
      <c r="H2784" s="150">
        <v>4.8000000000000001E-2</v>
      </c>
      <c r="I2784" s="151">
        <f t="shared" si="288"/>
        <v>2.88</v>
      </c>
      <c r="J2784">
        <f t="shared" si="289"/>
        <v>1.92</v>
      </c>
      <c r="K2784">
        <f t="shared" si="290"/>
        <v>1.44</v>
      </c>
      <c r="L2784">
        <f t="shared" si="291"/>
        <v>2.16</v>
      </c>
      <c r="M2784" s="150"/>
      <c r="U2784" s="239"/>
    </row>
    <row r="2785" spans="1:21">
      <c r="A2785" s="239" t="s">
        <v>3987</v>
      </c>
      <c r="B2785" s="239">
        <f t="shared" si="286"/>
        <v>88.9</v>
      </c>
      <c r="C2785" s="239">
        <f t="shared" si="287"/>
        <v>10</v>
      </c>
      <c r="E2785" s="149" t="s">
        <v>3750</v>
      </c>
      <c r="F2785" s="150">
        <v>19.5</v>
      </c>
      <c r="G2785" s="150">
        <v>0.27914600000000001</v>
      </c>
      <c r="H2785" s="150">
        <v>5.6000000000000008E-2</v>
      </c>
      <c r="I2785" s="151">
        <f t="shared" si="288"/>
        <v>3.3600000000000003</v>
      </c>
      <c r="J2785">
        <f t="shared" si="289"/>
        <v>2.2400000000000002</v>
      </c>
      <c r="K2785">
        <f t="shared" si="290"/>
        <v>1.6800000000000002</v>
      </c>
      <c r="L2785">
        <f t="shared" si="291"/>
        <v>2.5200000000000005</v>
      </c>
      <c r="M2785" s="150"/>
      <c r="U2785" s="239"/>
    </row>
    <row r="2786" spans="1:21">
      <c r="A2786" s="239" t="s">
        <v>3987</v>
      </c>
      <c r="B2786" s="239">
        <f t="shared" si="286"/>
        <v>88.9</v>
      </c>
      <c r="C2786" s="239">
        <f t="shared" si="287"/>
        <v>11</v>
      </c>
      <c r="E2786" s="149" t="s">
        <v>3751</v>
      </c>
      <c r="F2786" s="150">
        <v>21.1</v>
      </c>
      <c r="G2786" s="150">
        <v>0.27914600000000001</v>
      </c>
      <c r="H2786" s="150">
        <v>0.06</v>
      </c>
      <c r="I2786" s="151">
        <f t="shared" si="288"/>
        <v>3.5999999999999996</v>
      </c>
      <c r="J2786">
        <f t="shared" si="289"/>
        <v>2.3999999999999995</v>
      </c>
      <c r="K2786">
        <f t="shared" si="290"/>
        <v>1.7999999999999998</v>
      </c>
      <c r="L2786">
        <f t="shared" si="291"/>
        <v>2.6999999999999997</v>
      </c>
      <c r="M2786" s="150"/>
      <c r="U2786" s="239"/>
    </row>
    <row r="2787" spans="1:21">
      <c r="A2787" s="239" t="s">
        <v>3987</v>
      </c>
      <c r="B2787" s="239">
        <f t="shared" si="286"/>
        <v>88.9</v>
      </c>
      <c r="C2787" s="239">
        <f t="shared" si="287"/>
        <v>12.5</v>
      </c>
      <c r="E2787" s="149" t="s">
        <v>3752</v>
      </c>
      <c r="F2787" s="150">
        <v>23.6</v>
      </c>
      <c r="G2787" s="150">
        <v>0.27914600000000001</v>
      </c>
      <c r="H2787" s="150">
        <v>6.8000000000000005E-2</v>
      </c>
      <c r="I2787" s="151">
        <f t="shared" si="288"/>
        <v>4.08</v>
      </c>
      <c r="J2787">
        <f t="shared" si="289"/>
        <v>2.7199999999999998</v>
      </c>
      <c r="K2787">
        <f t="shared" si="290"/>
        <v>2.04</v>
      </c>
      <c r="L2787">
        <f t="shared" si="291"/>
        <v>3.06</v>
      </c>
      <c r="M2787" s="150"/>
      <c r="U2787" s="239"/>
    </row>
    <row r="2788" spans="1:21">
      <c r="A2788" s="239" t="s">
        <v>3987</v>
      </c>
      <c r="B2788" s="239">
        <f t="shared" si="286"/>
        <v>88.9</v>
      </c>
      <c r="C2788" s="239">
        <f t="shared" si="287"/>
        <v>14.2</v>
      </c>
      <c r="E2788" s="149" t="s">
        <v>3753</v>
      </c>
      <c r="F2788" s="150">
        <v>26.2</v>
      </c>
      <c r="G2788" s="150">
        <v>0.27914600000000001</v>
      </c>
      <c r="H2788" s="150">
        <v>7.1999999999999995E-2</v>
      </c>
      <c r="I2788" s="151">
        <f t="shared" si="288"/>
        <v>4.3199999999999994</v>
      </c>
      <c r="J2788">
        <f t="shared" si="289"/>
        <v>2.8799999999999994</v>
      </c>
      <c r="K2788">
        <f t="shared" si="290"/>
        <v>2.1599999999999997</v>
      </c>
      <c r="L2788">
        <f t="shared" si="291"/>
        <v>3.2399999999999993</v>
      </c>
      <c r="M2788" s="150"/>
      <c r="U2788" s="239"/>
    </row>
    <row r="2789" spans="1:21">
      <c r="A2789" s="239" t="s">
        <v>3987</v>
      </c>
      <c r="B2789" s="239">
        <f t="shared" si="286"/>
        <v>88.9</v>
      </c>
      <c r="C2789" s="239">
        <f t="shared" si="287"/>
        <v>16</v>
      </c>
      <c r="E2789" s="149" t="s">
        <v>3754</v>
      </c>
      <c r="F2789" s="150">
        <v>28.8</v>
      </c>
      <c r="G2789" s="150">
        <v>0.27914600000000001</v>
      </c>
      <c r="H2789" s="150">
        <v>0.08</v>
      </c>
      <c r="I2789" s="151">
        <f t="shared" si="288"/>
        <v>4.8</v>
      </c>
      <c r="J2789">
        <f t="shared" si="289"/>
        <v>3.1999999999999997</v>
      </c>
      <c r="K2789">
        <f t="shared" si="290"/>
        <v>2.4</v>
      </c>
      <c r="L2789">
        <f t="shared" si="291"/>
        <v>3.5999999999999996</v>
      </c>
      <c r="M2789" s="150"/>
      <c r="U2789" s="239"/>
    </row>
    <row r="2790" spans="1:21">
      <c r="A2790" s="239" t="s">
        <v>3987</v>
      </c>
      <c r="B2790" s="239">
        <f t="shared" ref="B2790:B2853" si="292">SPLITME($E2790,0,"*","tube Ø")</f>
        <v>88.9</v>
      </c>
      <c r="C2790" s="239">
        <f t="shared" ref="C2790:C2853" si="293">SPLITME($E2790,1,"*","tube Ø")</f>
        <v>17.5</v>
      </c>
      <c r="E2790" s="149" t="s">
        <v>3755</v>
      </c>
      <c r="F2790" s="150">
        <v>30.8</v>
      </c>
      <c r="G2790" s="150">
        <v>0.27914600000000001</v>
      </c>
      <c r="H2790" s="150">
        <v>8.7999999999999995E-2</v>
      </c>
      <c r="I2790" s="151">
        <f t="shared" si="288"/>
        <v>5.2799999999999994</v>
      </c>
      <c r="J2790">
        <f t="shared" si="289"/>
        <v>3.5199999999999996</v>
      </c>
      <c r="K2790">
        <f t="shared" si="290"/>
        <v>2.6399999999999997</v>
      </c>
      <c r="L2790">
        <f t="shared" si="291"/>
        <v>3.9599999999999995</v>
      </c>
      <c r="M2790" s="150"/>
      <c r="U2790" s="239"/>
    </row>
    <row r="2791" spans="1:21">
      <c r="A2791" s="239" t="s">
        <v>3987</v>
      </c>
      <c r="B2791" s="239">
        <f t="shared" si="292"/>
        <v>88.9</v>
      </c>
      <c r="C2791" s="239">
        <f t="shared" si="293"/>
        <v>20</v>
      </c>
      <c r="E2791" s="149" t="s">
        <v>3758</v>
      </c>
      <c r="F2791" s="150">
        <v>34</v>
      </c>
      <c r="G2791" s="150">
        <v>0.27914600000000001</v>
      </c>
      <c r="H2791" s="150">
        <v>9.6000000000000002E-2</v>
      </c>
      <c r="I2791" s="151">
        <f t="shared" si="288"/>
        <v>5.76</v>
      </c>
      <c r="J2791">
        <f t="shared" si="289"/>
        <v>3.84</v>
      </c>
      <c r="K2791">
        <f t="shared" si="290"/>
        <v>2.88</v>
      </c>
      <c r="L2791">
        <f t="shared" si="291"/>
        <v>4.32</v>
      </c>
      <c r="M2791" s="150"/>
      <c r="U2791" s="239"/>
    </row>
    <row r="2792" spans="1:21">
      <c r="A2792" s="239" t="s">
        <v>3987</v>
      </c>
      <c r="B2792" s="239">
        <f t="shared" si="292"/>
        <v>89</v>
      </c>
      <c r="C2792" s="239">
        <f t="shared" si="293"/>
        <v>2.5499999999999998</v>
      </c>
      <c r="E2792" s="149" t="s">
        <v>3774</v>
      </c>
      <c r="F2792" s="150">
        <v>5.33</v>
      </c>
      <c r="G2792" s="150">
        <v>0.27945999999999999</v>
      </c>
      <c r="H2792" s="150">
        <v>1.6E-2</v>
      </c>
      <c r="I2792" s="151">
        <f t="shared" si="288"/>
        <v>0.96</v>
      </c>
      <c r="J2792">
        <f t="shared" si="289"/>
        <v>0.6399999999999999</v>
      </c>
      <c r="K2792">
        <f t="shared" si="290"/>
        <v>0.48</v>
      </c>
      <c r="L2792">
        <f t="shared" si="291"/>
        <v>0.72</v>
      </c>
      <c r="M2792" s="150"/>
      <c r="U2792" s="239"/>
    </row>
    <row r="2793" spans="1:21">
      <c r="A2793" s="239" t="s">
        <v>3987</v>
      </c>
      <c r="B2793" s="239">
        <f t="shared" si="292"/>
        <v>89</v>
      </c>
      <c r="C2793" s="239">
        <f t="shared" si="293"/>
        <v>3.25</v>
      </c>
      <c r="E2793" s="149" t="s">
        <v>3775</v>
      </c>
      <c r="F2793" s="150">
        <v>6.87</v>
      </c>
      <c r="G2793" s="150">
        <v>0.27945999999999999</v>
      </c>
      <c r="H2793" s="150">
        <v>0.02</v>
      </c>
      <c r="I2793" s="151">
        <f t="shared" si="288"/>
        <v>1.2</v>
      </c>
      <c r="J2793">
        <f t="shared" si="289"/>
        <v>0.79999999999999993</v>
      </c>
      <c r="K2793">
        <f t="shared" si="290"/>
        <v>0.6</v>
      </c>
      <c r="L2793">
        <f t="shared" si="291"/>
        <v>0.89999999999999991</v>
      </c>
      <c r="M2793" s="150"/>
      <c r="U2793" s="239"/>
    </row>
    <row r="2794" spans="1:21">
      <c r="A2794" s="239" t="s">
        <v>3987</v>
      </c>
      <c r="B2794" s="239">
        <f t="shared" si="292"/>
        <v>90</v>
      </c>
      <c r="C2794" s="239">
        <f t="shared" si="293"/>
        <v>1</v>
      </c>
      <c r="E2794" s="149" t="s">
        <v>3788</v>
      </c>
      <c r="F2794" s="150">
        <v>2.2000000000000002</v>
      </c>
      <c r="G2794" s="150">
        <v>0.28260000000000002</v>
      </c>
      <c r="H2794" s="150">
        <v>0.01</v>
      </c>
      <c r="I2794" s="151">
        <f t="shared" si="288"/>
        <v>0.6</v>
      </c>
      <c r="J2794">
        <f t="shared" si="289"/>
        <v>0.39999999999999997</v>
      </c>
      <c r="K2794">
        <f t="shared" si="290"/>
        <v>0.3</v>
      </c>
      <c r="L2794">
        <f t="shared" si="291"/>
        <v>0.44999999999999996</v>
      </c>
      <c r="M2794" s="150"/>
      <c r="U2794" s="239"/>
    </row>
    <row r="2795" spans="1:21">
      <c r="A2795" s="239" t="s">
        <v>3987</v>
      </c>
      <c r="B2795" s="239">
        <f t="shared" si="292"/>
        <v>90</v>
      </c>
      <c r="C2795" s="239">
        <f t="shared" si="293"/>
        <v>1.5</v>
      </c>
      <c r="E2795" s="149" t="s">
        <v>3789</v>
      </c>
      <c r="F2795" s="150">
        <v>3.27</v>
      </c>
      <c r="G2795" s="150">
        <v>0.28260000000000002</v>
      </c>
      <c r="H2795" s="150">
        <v>0.01</v>
      </c>
      <c r="I2795" s="151">
        <f t="shared" si="288"/>
        <v>0.6</v>
      </c>
      <c r="J2795">
        <f t="shared" si="289"/>
        <v>0.39999999999999997</v>
      </c>
      <c r="K2795">
        <f t="shared" si="290"/>
        <v>0.3</v>
      </c>
      <c r="L2795">
        <f t="shared" si="291"/>
        <v>0.44999999999999996</v>
      </c>
      <c r="M2795" s="150"/>
      <c r="U2795" s="239"/>
    </row>
    <row r="2796" spans="1:21">
      <c r="A2796" s="239" t="s">
        <v>3987</v>
      </c>
      <c r="B2796" s="239">
        <f t="shared" si="292"/>
        <v>90</v>
      </c>
      <c r="C2796" s="239">
        <f t="shared" si="293"/>
        <v>2</v>
      </c>
      <c r="E2796" s="149" t="s">
        <v>3798</v>
      </c>
      <c r="F2796" s="150">
        <v>4.34</v>
      </c>
      <c r="G2796" s="150">
        <v>0.28260000000000002</v>
      </c>
      <c r="H2796" s="150">
        <v>1.2E-2</v>
      </c>
      <c r="I2796" s="151">
        <f t="shared" si="288"/>
        <v>0.72</v>
      </c>
      <c r="J2796">
        <f t="shared" si="289"/>
        <v>0.48</v>
      </c>
      <c r="K2796">
        <f t="shared" si="290"/>
        <v>0.36</v>
      </c>
      <c r="L2796">
        <f t="shared" si="291"/>
        <v>0.54</v>
      </c>
      <c r="M2796" s="150"/>
      <c r="U2796" s="239"/>
    </row>
    <row r="2797" spans="1:21">
      <c r="A2797" s="239" t="s">
        <v>3987</v>
      </c>
      <c r="B2797" s="239">
        <f t="shared" si="292"/>
        <v>90</v>
      </c>
      <c r="C2797" s="239">
        <f t="shared" si="293"/>
        <v>2.5</v>
      </c>
      <c r="E2797" s="149" t="s">
        <v>3799</v>
      </c>
      <c r="F2797" s="150">
        <v>5.4</v>
      </c>
      <c r="G2797" s="150">
        <v>0.28260000000000002</v>
      </c>
      <c r="H2797" s="150">
        <v>1.6E-2</v>
      </c>
      <c r="I2797" s="151">
        <f t="shared" si="288"/>
        <v>0.96</v>
      </c>
      <c r="J2797">
        <f t="shared" si="289"/>
        <v>0.6399999999999999</v>
      </c>
      <c r="K2797">
        <f t="shared" si="290"/>
        <v>0.48</v>
      </c>
      <c r="L2797">
        <f t="shared" si="291"/>
        <v>0.72</v>
      </c>
      <c r="M2797" s="150"/>
      <c r="U2797" s="239"/>
    </row>
    <row r="2798" spans="1:21">
      <c r="A2798" s="239" t="s">
        <v>3987</v>
      </c>
      <c r="B2798" s="239">
        <f t="shared" si="292"/>
        <v>90</v>
      </c>
      <c r="C2798" s="239">
        <f t="shared" si="293"/>
        <v>3</v>
      </c>
      <c r="E2798" s="149" t="s">
        <v>3801</v>
      </c>
      <c r="F2798" s="150">
        <v>7.47</v>
      </c>
      <c r="G2798" s="150">
        <v>0.28260000000000002</v>
      </c>
      <c r="H2798" s="150">
        <v>0.02</v>
      </c>
      <c r="I2798" s="151">
        <f t="shared" si="288"/>
        <v>1.2</v>
      </c>
      <c r="J2798">
        <f t="shared" si="289"/>
        <v>0.79999999999999993</v>
      </c>
      <c r="K2798">
        <f t="shared" si="290"/>
        <v>0.6</v>
      </c>
      <c r="L2798">
        <f t="shared" si="291"/>
        <v>0.89999999999999991</v>
      </c>
      <c r="M2798" s="150"/>
      <c r="U2798" s="239"/>
    </row>
    <row r="2799" spans="1:21">
      <c r="A2799" s="239" t="s">
        <v>3987</v>
      </c>
      <c r="B2799" s="239">
        <f t="shared" si="292"/>
        <v>90</v>
      </c>
      <c r="C2799" s="239">
        <f t="shared" si="293"/>
        <v>3.5</v>
      </c>
      <c r="E2799" s="149" t="s">
        <v>3802</v>
      </c>
      <c r="F2799" s="150">
        <v>8.48</v>
      </c>
      <c r="G2799" s="150">
        <v>0.28260000000000002</v>
      </c>
      <c r="H2799" s="150">
        <v>2.4E-2</v>
      </c>
      <c r="I2799" s="151">
        <f t="shared" si="288"/>
        <v>1.44</v>
      </c>
      <c r="J2799">
        <f t="shared" si="289"/>
        <v>0.96</v>
      </c>
      <c r="K2799">
        <f t="shared" si="290"/>
        <v>0.72</v>
      </c>
      <c r="L2799">
        <f t="shared" si="291"/>
        <v>1.08</v>
      </c>
      <c r="M2799" s="150"/>
      <c r="U2799" s="239"/>
    </row>
    <row r="2800" spans="1:21">
      <c r="A2800" s="239" t="s">
        <v>3987</v>
      </c>
      <c r="B2800" s="239">
        <f t="shared" si="292"/>
        <v>90</v>
      </c>
      <c r="C2800" s="239">
        <f t="shared" si="293"/>
        <v>4</v>
      </c>
      <c r="E2800" s="149" t="s">
        <v>3803</v>
      </c>
      <c r="F2800" s="150">
        <v>9.49</v>
      </c>
      <c r="G2800" s="150">
        <v>0.28260000000000002</v>
      </c>
      <c r="H2800" s="150">
        <v>2.8000000000000004E-2</v>
      </c>
      <c r="I2800" s="151">
        <f t="shared" si="288"/>
        <v>1.6800000000000002</v>
      </c>
      <c r="J2800">
        <f t="shared" si="289"/>
        <v>1.1200000000000001</v>
      </c>
      <c r="K2800">
        <f t="shared" si="290"/>
        <v>0.84000000000000008</v>
      </c>
      <c r="L2800">
        <f t="shared" si="291"/>
        <v>1.2600000000000002</v>
      </c>
      <c r="M2800" s="150"/>
      <c r="U2800" s="239"/>
    </row>
    <row r="2801" spans="1:21">
      <c r="A2801" s="239" t="s">
        <v>3987</v>
      </c>
      <c r="B2801" s="239">
        <f t="shared" si="292"/>
        <v>90</v>
      </c>
      <c r="C2801" s="239">
        <f t="shared" si="293"/>
        <v>4.5</v>
      </c>
      <c r="E2801" s="149" t="s">
        <v>3804</v>
      </c>
      <c r="F2801" s="150">
        <v>10.48</v>
      </c>
      <c r="G2801" s="150">
        <v>0.28260000000000002</v>
      </c>
      <c r="H2801" s="150">
        <v>2.8000000000000004E-2</v>
      </c>
      <c r="I2801" s="151">
        <f t="shared" si="288"/>
        <v>1.6800000000000002</v>
      </c>
      <c r="J2801">
        <f t="shared" si="289"/>
        <v>1.1200000000000001</v>
      </c>
      <c r="K2801">
        <f t="shared" si="290"/>
        <v>0.84000000000000008</v>
      </c>
      <c r="L2801">
        <f t="shared" si="291"/>
        <v>1.2600000000000002</v>
      </c>
      <c r="M2801" s="150"/>
      <c r="U2801" s="239"/>
    </row>
    <row r="2802" spans="1:21">
      <c r="A2802" s="239" t="s">
        <v>3987</v>
      </c>
      <c r="B2802" s="239">
        <f t="shared" si="292"/>
        <v>90</v>
      </c>
      <c r="C2802" s="239">
        <f t="shared" si="293"/>
        <v>5</v>
      </c>
      <c r="E2802" s="149" t="s">
        <v>3805</v>
      </c>
      <c r="F2802" s="150">
        <v>11.46</v>
      </c>
      <c r="G2802" s="150">
        <v>0.28260000000000002</v>
      </c>
      <c r="H2802" s="150">
        <v>3.2000000000000001E-2</v>
      </c>
      <c r="I2802" s="151">
        <f t="shared" si="288"/>
        <v>1.92</v>
      </c>
      <c r="J2802">
        <f t="shared" si="289"/>
        <v>1.2799999999999998</v>
      </c>
      <c r="K2802">
        <f t="shared" si="290"/>
        <v>0.96</v>
      </c>
      <c r="L2802">
        <f t="shared" si="291"/>
        <v>1.44</v>
      </c>
      <c r="M2802" s="150"/>
      <c r="U2802" s="239"/>
    </row>
    <row r="2803" spans="1:21">
      <c r="A2803" s="239" t="s">
        <v>3987</v>
      </c>
      <c r="B2803" s="239">
        <f t="shared" si="292"/>
        <v>90</v>
      </c>
      <c r="C2803" s="239">
        <f t="shared" si="293"/>
        <v>5.5</v>
      </c>
      <c r="E2803" s="149" t="s">
        <v>3806</v>
      </c>
      <c r="F2803" s="150">
        <v>12.43</v>
      </c>
      <c r="G2803" s="150">
        <v>0.28260000000000002</v>
      </c>
      <c r="H2803" s="150">
        <v>3.5999999999999997E-2</v>
      </c>
      <c r="I2803" s="151">
        <f t="shared" si="288"/>
        <v>2.1599999999999997</v>
      </c>
      <c r="J2803">
        <f t="shared" si="289"/>
        <v>1.4399999999999997</v>
      </c>
      <c r="K2803">
        <f t="shared" si="290"/>
        <v>1.0799999999999998</v>
      </c>
      <c r="L2803">
        <f t="shared" si="291"/>
        <v>1.6199999999999997</v>
      </c>
      <c r="M2803" s="150"/>
      <c r="U2803" s="239"/>
    </row>
    <row r="2804" spans="1:21">
      <c r="A2804" s="239" t="s">
        <v>3987</v>
      </c>
      <c r="B2804" s="239">
        <f t="shared" si="292"/>
        <v>90</v>
      </c>
      <c r="C2804" s="239">
        <f t="shared" si="293"/>
        <v>6</v>
      </c>
      <c r="E2804" s="149" t="s">
        <v>3807</v>
      </c>
      <c r="F2804" s="150">
        <v>13.38</v>
      </c>
      <c r="G2804" s="150">
        <v>0.28260000000000002</v>
      </c>
      <c r="H2804" s="150">
        <v>3.5999999999999997E-2</v>
      </c>
      <c r="I2804" s="151">
        <f t="shared" si="288"/>
        <v>2.1599999999999997</v>
      </c>
      <c r="J2804">
        <f t="shared" si="289"/>
        <v>1.4399999999999997</v>
      </c>
      <c r="K2804">
        <f t="shared" si="290"/>
        <v>1.0799999999999998</v>
      </c>
      <c r="L2804">
        <f t="shared" si="291"/>
        <v>1.6199999999999997</v>
      </c>
      <c r="M2804" s="150"/>
      <c r="U2804" s="239"/>
    </row>
    <row r="2805" spans="1:21">
      <c r="A2805" s="239" t="s">
        <v>3987</v>
      </c>
      <c r="B2805" s="239">
        <f t="shared" si="292"/>
        <v>90</v>
      </c>
      <c r="C2805" s="239">
        <f t="shared" si="293"/>
        <v>6.5</v>
      </c>
      <c r="E2805" s="149" t="s">
        <v>3808</v>
      </c>
      <c r="F2805" s="150">
        <v>14.33</v>
      </c>
      <c r="G2805" s="150">
        <v>0.28260000000000002</v>
      </c>
      <c r="H2805" s="150">
        <v>0.04</v>
      </c>
      <c r="I2805" s="151">
        <f t="shared" si="288"/>
        <v>2.4</v>
      </c>
      <c r="J2805">
        <f t="shared" si="289"/>
        <v>1.5999999999999999</v>
      </c>
      <c r="K2805">
        <f t="shared" si="290"/>
        <v>1.2</v>
      </c>
      <c r="L2805">
        <f t="shared" si="291"/>
        <v>1.7999999999999998</v>
      </c>
      <c r="M2805" s="150"/>
      <c r="U2805" s="239"/>
    </row>
    <row r="2806" spans="1:21">
      <c r="A2806" s="239" t="s">
        <v>3987</v>
      </c>
      <c r="B2806" s="239">
        <f t="shared" si="292"/>
        <v>90</v>
      </c>
      <c r="C2806" s="239">
        <f t="shared" si="293"/>
        <v>7</v>
      </c>
      <c r="E2806" s="149" t="s">
        <v>3809</v>
      </c>
      <c r="F2806" s="150">
        <v>15.26</v>
      </c>
      <c r="G2806" s="150">
        <v>0.28260000000000002</v>
      </c>
      <c r="H2806" s="150">
        <v>4.3999999999999997E-2</v>
      </c>
      <c r="I2806" s="151">
        <f t="shared" si="288"/>
        <v>2.6399999999999997</v>
      </c>
      <c r="J2806">
        <f t="shared" si="289"/>
        <v>1.7599999999999998</v>
      </c>
      <c r="K2806">
        <f t="shared" si="290"/>
        <v>1.3199999999999998</v>
      </c>
      <c r="L2806">
        <f t="shared" si="291"/>
        <v>1.9799999999999998</v>
      </c>
      <c r="M2806" s="150"/>
      <c r="U2806" s="239"/>
    </row>
    <row r="2807" spans="1:21">
      <c r="A2807" s="239" t="s">
        <v>3987</v>
      </c>
      <c r="B2807" s="239">
        <f t="shared" si="292"/>
        <v>90</v>
      </c>
      <c r="C2807" s="239">
        <f t="shared" si="293"/>
        <v>7.5</v>
      </c>
      <c r="E2807" s="149" t="s">
        <v>3810</v>
      </c>
      <c r="F2807" s="150">
        <v>17</v>
      </c>
      <c r="G2807" s="150">
        <v>0.28260000000000002</v>
      </c>
      <c r="H2807" s="150">
        <v>4.8000000000000001E-2</v>
      </c>
      <c r="I2807" s="151">
        <f t="shared" si="288"/>
        <v>2.88</v>
      </c>
      <c r="J2807">
        <f t="shared" si="289"/>
        <v>1.92</v>
      </c>
      <c r="K2807">
        <f t="shared" si="290"/>
        <v>1.44</v>
      </c>
      <c r="L2807">
        <f t="shared" si="291"/>
        <v>2.16</v>
      </c>
      <c r="M2807" s="150"/>
      <c r="U2807" s="239"/>
    </row>
    <row r="2808" spans="1:21">
      <c r="A2808" s="239" t="s">
        <v>3987</v>
      </c>
      <c r="B2808" s="239">
        <f t="shared" si="292"/>
        <v>90</v>
      </c>
      <c r="C2808" s="239">
        <f t="shared" si="293"/>
        <v>8</v>
      </c>
      <c r="E2808" s="149" t="s">
        <v>3811</v>
      </c>
      <c r="F2808" s="150">
        <v>17.98</v>
      </c>
      <c r="G2808" s="150">
        <v>0.28260000000000002</v>
      </c>
      <c r="H2808" s="150">
        <v>5.2000000000000005E-2</v>
      </c>
      <c r="I2808" s="151">
        <f t="shared" si="288"/>
        <v>3.12</v>
      </c>
      <c r="J2808">
        <f t="shared" si="289"/>
        <v>2.08</v>
      </c>
      <c r="K2808">
        <f t="shared" si="290"/>
        <v>1.56</v>
      </c>
      <c r="L2808">
        <f t="shared" si="291"/>
        <v>2.34</v>
      </c>
      <c r="M2808" s="150"/>
      <c r="U2808" s="239"/>
    </row>
    <row r="2809" spans="1:21">
      <c r="A2809" s="239" t="s">
        <v>3987</v>
      </c>
      <c r="B2809" s="239">
        <f t="shared" si="292"/>
        <v>90</v>
      </c>
      <c r="C2809" s="239">
        <f t="shared" si="293"/>
        <v>9.5</v>
      </c>
      <c r="E2809" s="149" t="s">
        <v>3812</v>
      </c>
      <c r="F2809" s="150">
        <v>20.5</v>
      </c>
      <c r="G2809" s="150">
        <v>0.28260000000000002</v>
      </c>
      <c r="H2809" s="150">
        <v>5.6000000000000008E-2</v>
      </c>
      <c r="I2809" s="151">
        <f t="shared" si="288"/>
        <v>3.3600000000000003</v>
      </c>
      <c r="J2809">
        <f t="shared" si="289"/>
        <v>2.2400000000000002</v>
      </c>
      <c r="K2809">
        <f t="shared" si="290"/>
        <v>1.6800000000000002</v>
      </c>
      <c r="L2809">
        <f t="shared" si="291"/>
        <v>2.5200000000000005</v>
      </c>
      <c r="M2809" s="150"/>
      <c r="U2809" s="239"/>
    </row>
    <row r="2810" spans="1:21">
      <c r="A2810" s="239" t="s">
        <v>3987</v>
      </c>
      <c r="B2810" s="239">
        <f t="shared" si="292"/>
        <v>90</v>
      </c>
      <c r="C2810" s="239">
        <f t="shared" si="293"/>
        <v>10</v>
      </c>
      <c r="E2810" s="149" t="s">
        <v>3790</v>
      </c>
      <c r="F2810" s="150">
        <v>19.73</v>
      </c>
      <c r="G2810" s="150">
        <v>0.28260000000000002</v>
      </c>
      <c r="H2810" s="150">
        <v>5.6000000000000008E-2</v>
      </c>
      <c r="I2810" s="151">
        <f t="shared" si="288"/>
        <v>3.3600000000000003</v>
      </c>
      <c r="J2810">
        <f t="shared" si="289"/>
        <v>2.2400000000000002</v>
      </c>
      <c r="K2810">
        <f t="shared" si="290"/>
        <v>1.6800000000000002</v>
      </c>
      <c r="L2810">
        <f t="shared" si="291"/>
        <v>2.5200000000000005</v>
      </c>
      <c r="M2810" s="150"/>
      <c r="U2810" s="239"/>
    </row>
    <row r="2811" spans="1:21">
      <c r="A2811" s="239" t="s">
        <v>3987</v>
      </c>
      <c r="B2811" s="239">
        <f t="shared" si="292"/>
        <v>90</v>
      </c>
      <c r="C2811" s="239">
        <f t="shared" si="293"/>
        <v>11.5</v>
      </c>
      <c r="E2811" s="149" t="s">
        <v>3791</v>
      </c>
      <c r="F2811" s="150">
        <v>23.8</v>
      </c>
      <c r="G2811" s="150">
        <v>0.28260000000000002</v>
      </c>
      <c r="H2811" s="150">
        <v>6.8000000000000005E-2</v>
      </c>
      <c r="I2811" s="151">
        <f t="shared" si="288"/>
        <v>4.08</v>
      </c>
      <c r="J2811">
        <f t="shared" si="289"/>
        <v>2.7199999999999998</v>
      </c>
      <c r="K2811">
        <f t="shared" si="290"/>
        <v>2.04</v>
      </c>
      <c r="L2811">
        <f t="shared" si="291"/>
        <v>3.06</v>
      </c>
      <c r="M2811" s="150"/>
      <c r="U2811" s="239"/>
    </row>
    <row r="2812" spans="1:21">
      <c r="A2812" s="239" t="s">
        <v>3987</v>
      </c>
      <c r="B2812" s="239">
        <f t="shared" si="292"/>
        <v>90</v>
      </c>
      <c r="C2812" s="239">
        <f t="shared" si="293"/>
        <v>12</v>
      </c>
      <c r="E2812" s="149" t="s">
        <v>3792</v>
      </c>
      <c r="F2812" s="150">
        <v>23.08</v>
      </c>
      <c r="G2812" s="150">
        <v>0.28260000000000002</v>
      </c>
      <c r="H2812" s="150">
        <v>6.4000000000000001E-2</v>
      </c>
      <c r="I2812" s="151">
        <f t="shared" si="288"/>
        <v>3.84</v>
      </c>
      <c r="J2812">
        <f t="shared" si="289"/>
        <v>2.5599999999999996</v>
      </c>
      <c r="K2812">
        <f t="shared" si="290"/>
        <v>1.92</v>
      </c>
      <c r="L2812">
        <f t="shared" si="291"/>
        <v>2.88</v>
      </c>
      <c r="M2812" s="150"/>
      <c r="U2812" s="239"/>
    </row>
    <row r="2813" spans="1:21">
      <c r="A2813" s="239" t="s">
        <v>3987</v>
      </c>
      <c r="B2813" s="239">
        <f t="shared" si="292"/>
        <v>90</v>
      </c>
      <c r="C2813" s="239">
        <f t="shared" si="293"/>
        <v>12.5</v>
      </c>
      <c r="E2813" s="149" t="s">
        <v>3793</v>
      </c>
      <c r="F2813" s="150">
        <v>23.89</v>
      </c>
      <c r="G2813" s="150">
        <v>0.28260000000000002</v>
      </c>
      <c r="H2813" s="150">
        <v>6.8000000000000005E-2</v>
      </c>
      <c r="I2813" s="151">
        <f t="shared" si="288"/>
        <v>4.08</v>
      </c>
      <c r="J2813">
        <f t="shared" si="289"/>
        <v>2.7199999999999998</v>
      </c>
      <c r="K2813">
        <f t="shared" si="290"/>
        <v>2.04</v>
      </c>
      <c r="L2813">
        <f t="shared" si="291"/>
        <v>3.06</v>
      </c>
      <c r="M2813" s="150"/>
      <c r="U2813" s="239"/>
    </row>
    <row r="2814" spans="1:21">
      <c r="A2814" s="239" t="s">
        <v>3987</v>
      </c>
      <c r="B2814" s="239">
        <f t="shared" si="292"/>
        <v>90</v>
      </c>
      <c r="C2814" s="239">
        <f t="shared" si="293"/>
        <v>13.5</v>
      </c>
      <c r="E2814" s="149" t="s">
        <v>3794</v>
      </c>
      <c r="F2814" s="150">
        <v>27</v>
      </c>
      <c r="G2814" s="150">
        <v>0.28260000000000002</v>
      </c>
      <c r="H2814" s="150">
        <v>7.5999999999999998E-2</v>
      </c>
      <c r="I2814" s="151">
        <f t="shared" si="288"/>
        <v>4.5599999999999996</v>
      </c>
      <c r="J2814">
        <f t="shared" si="289"/>
        <v>3.0399999999999996</v>
      </c>
      <c r="K2814">
        <f t="shared" si="290"/>
        <v>2.2799999999999998</v>
      </c>
      <c r="L2814">
        <f t="shared" si="291"/>
        <v>3.42</v>
      </c>
      <c r="M2814" s="150"/>
      <c r="U2814" s="239"/>
    </row>
    <row r="2815" spans="1:21">
      <c r="A2815" s="239" t="s">
        <v>3987</v>
      </c>
      <c r="B2815" s="239">
        <f t="shared" si="292"/>
        <v>90</v>
      </c>
      <c r="C2815" s="239">
        <f t="shared" si="293"/>
        <v>15</v>
      </c>
      <c r="E2815" s="149" t="s">
        <v>3795</v>
      </c>
      <c r="F2815" s="150">
        <v>27.75</v>
      </c>
      <c r="G2815" s="150">
        <v>0.28260000000000002</v>
      </c>
      <c r="H2815" s="150">
        <v>7.5999999999999998E-2</v>
      </c>
      <c r="I2815" s="151">
        <f t="shared" si="288"/>
        <v>4.5599999999999996</v>
      </c>
      <c r="J2815">
        <f t="shared" si="289"/>
        <v>3.0399999999999996</v>
      </c>
      <c r="K2815">
        <f t="shared" si="290"/>
        <v>2.2799999999999998</v>
      </c>
      <c r="L2815">
        <f t="shared" si="291"/>
        <v>3.42</v>
      </c>
      <c r="M2815" s="150"/>
      <c r="U2815" s="239"/>
    </row>
    <row r="2816" spans="1:21">
      <c r="A2816" s="239" t="s">
        <v>3987</v>
      </c>
      <c r="B2816" s="239">
        <f t="shared" si="292"/>
        <v>90</v>
      </c>
      <c r="C2816" s="239">
        <f t="shared" si="293"/>
        <v>17</v>
      </c>
      <c r="E2816" s="149" t="s">
        <v>3796</v>
      </c>
      <c r="F2816" s="150">
        <v>32</v>
      </c>
      <c r="G2816" s="150">
        <v>0.28260000000000002</v>
      </c>
      <c r="H2816" s="150">
        <v>8.7999999999999995E-2</v>
      </c>
      <c r="I2816" s="151">
        <f t="shared" si="288"/>
        <v>5.2799999999999994</v>
      </c>
      <c r="J2816">
        <f t="shared" si="289"/>
        <v>3.5199999999999996</v>
      </c>
      <c r="K2816">
        <f t="shared" si="290"/>
        <v>2.6399999999999997</v>
      </c>
      <c r="L2816">
        <f t="shared" si="291"/>
        <v>3.9599999999999995</v>
      </c>
      <c r="M2816" s="150"/>
      <c r="U2816" s="239"/>
    </row>
    <row r="2817" spans="1:21">
      <c r="A2817" s="239" t="s">
        <v>3987</v>
      </c>
      <c r="B2817" s="239">
        <f t="shared" si="292"/>
        <v>90</v>
      </c>
      <c r="C2817" s="239">
        <f t="shared" si="293"/>
        <v>17.5</v>
      </c>
      <c r="E2817" s="149" t="s">
        <v>3797</v>
      </c>
      <c r="F2817" s="150">
        <v>31.29</v>
      </c>
      <c r="G2817" s="150">
        <v>0.28260000000000002</v>
      </c>
      <c r="H2817" s="150">
        <v>8.7999999999999995E-2</v>
      </c>
      <c r="I2817" s="151">
        <f t="shared" ref="I2817:I2880" si="294">H2817*60</f>
        <v>5.2799999999999994</v>
      </c>
      <c r="J2817">
        <f t="shared" ref="J2817:J2880" si="295">40/60*I2817</f>
        <v>3.5199999999999996</v>
      </c>
      <c r="K2817">
        <f t="shared" ref="K2817:K2880" si="296">(30/60*I2817)</f>
        <v>2.6399999999999997</v>
      </c>
      <c r="L2817">
        <f t="shared" ref="L2817:L2880" si="297">45/60*I2817</f>
        <v>3.9599999999999995</v>
      </c>
      <c r="M2817" s="150"/>
      <c r="U2817" s="239"/>
    </row>
    <row r="2818" spans="1:21">
      <c r="A2818" s="239" t="s">
        <v>3987</v>
      </c>
      <c r="B2818" s="239">
        <f t="shared" si="292"/>
        <v>90</v>
      </c>
      <c r="C2818" s="239">
        <f t="shared" si="293"/>
        <v>20</v>
      </c>
      <c r="E2818" s="149" t="s">
        <v>3800</v>
      </c>
      <c r="F2818" s="150">
        <v>35.799999999999997</v>
      </c>
      <c r="G2818" s="150">
        <v>0.28260000000000002</v>
      </c>
      <c r="H2818" s="150">
        <v>0.1</v>
      </c>
      <c r="I2818" s="151">
        <f t="shared" si="294"/>
        <v>6</v>
      </c>
      <c r="J2818">
        <f t="shared" si="295"/>
        <v>4</v>
      </c>
      <c r="K2818">
        <f t="shared" si="296"/>
        <v>3</v>
      </c>
      <c r="L2818">
        <f t="shared" si="297"/>
        <v>4.5</v>
      </c>
      <c r="M2818" s="150"/>
      <c r="U2818" s="239"/>
    </row>
    <row r="2819" spans="1:21">
      <c r="A2819" s="239" t="s">
        <v>3987</v>
      </c>
      <c r="B2819" s="239">
        <f t="shared" si="292"/>
        <v>92</v>
      </c>
      <c r="C2819" s="239">
        <f t="shared" si="293"/>
        <v>1.5</v>
      </c>
      <c r="E2819" s="149" t="s">
        <v>3813</v>
      </c>
      <c r="F2819" s="150">
        <v>3.35</v>
      </c>
      <c r="G2819" s="150">
        <v>0.28888000000000003</v>
      </c>
      <c r="H2819" s="150">
        <v>0.01</v>
      </c>
      <c r="I2819" s="151">
        <f t="shared" si="294"/>
        <v>0.6</v>
      </c>
      <c r="J2819">
        <f t="shared" si="295"/>
        <v>0.39999999999999997</v>
      </c>
      <c r="K2819">
        <f t="shared" si="296"/>
        <v>0.3</v>
      </c>
      <c r="L2819">
        <f t="shared" si="297"/>
        <v>0.44999999999999996</v>
      </c>
      <c r="M2819" s="150"/>
      <c r="U2819" s="239"/>
    </row>
    <row r="2820" spans="1:21">
      <c r="A2820" s="239" t="s">
        <v>3987</v>
      </c>
      <c r="B2820" s="239">
        <f t="shared" si="292"/>
        <v>92</v>
      </c>
      <c r="C2820" s="239">
        <f t="shared" si="293"/>
        <v>2</v>
      </c>
      <c r="E2820" s="149" t="s">
        <v>3815</v>
      </c>
      <c r="F2820" s="150">
        <v>4.4400000000000004</v>
      </c>
      <c r="G2820" s="150">
        <v>0.28888000000000003</v>
      </c>
      <c r="H2820" s="150">
        <v>1.2E-2</v>
      </c>
      <c r="I2820" s="151">
        <f t="shared" si="294"/>
        <v>0.72</v>
      </c>
      <c r="J2820">
        <f t="shared" si="295"/>
        <v>0.48</v>
      </c>
      <c r="K2820">
        <f t="shared" si="296"/>
        <v>0.36</v>
      </c>
      <c r="L2820">
        <f t="shared" si="297"/>
        <v>0.54</v>
      </c>
      <c r="M2820" s="150"/>
      <c r="U2820" s="239"/>
    </row>
    <row r="2821" spans="1:21">
      <c r="A2821" s="239" t="s">
        <v>3987</v>
      </c>
      <c r="B2821" s="239">
        <f t="shared" si="292"/>
        <v>92</v>
      </c>
      <c r="C2821" s="239">
        <f t="shared" si="293"/>
        <v>3</v>
      </c>
      <c r="E2821" s="149" t="s">
        <v>3816</v>
      </c>
      <c r="F2821" s="150">
        <v>6.59</v>
      </c>
      <c r="G2821" s="150">
        <v>0.28888000000000003</v>
      </c>
      <c r="H2821" s="150">
        <v>0.02</v>
      </c>
      <c r="I2821" s="151">
        <f t="shared" si="294"/>
        <v>1.2</v>
      </c>
      <c r="J2821">
        <f t="shared" si="295"/>
        <v>0.79999999999999993</v>
      </c>
      <c r="K2821">
        <f t="shared" si="296"/>
        <v>0.6</v>
      </c>
      <c r="L2821">
        <f t="shared" si="297"/>
        <v>0.89999999999999991</v>
      </c>
      <c r="M2821" s="150"/>
      <c r="U2821" s="239"/>
    </row>
    <row r="2822" spans="1:21">
      <c r="A2822" s="239" t="s">
        <v>3987</v>
      </c>
      <c r="B2822" s="239">
        <f t="shared" si="292"/>
        <v>92</v>
      </c>
      <c r="C2822" s="239">
        <f t="shared" si="293"/>
        <v>4</v>
      </c>
      <c r="E2822" s="149" t="s">
        <v>3817</v>
      </c>
      <c r="F2822" s="150">
        <v>8.68</v>
      </c>
      <c r="G2822" s="150">
        <v>0.28888000000000003</v>
      </c>
      <c r="H2822" s="150">
        <v>2.4E-2</v>
      </c>
      <c r="I2822" s="151">
        <f t="shared" si="294"/>
        <v>1.44</v>
      </c>
      <c r="J2822">
        <f t="shared" si="295"/>
        <v>0.96</v>
      </c>
      <c r="K2822">
        <f t="shared" si="296"/>
        <v>0.72</v>
      </c>
      <c r="L2822">
        <f t="shared" si="297"/>
        <v>1.08</v>
      </c>
      <c r="M2822" s="150"/>
      <c r="U2822" s="239"/>
    </row>
    <row r="2823" spans="1:21">
      <c r="A2823" s="239" t="s">
        <v>3987</v>
      </c>
      <c r="B2823" s="239">
        <f t="shared" si="292"/>
        <v>92</v>
      </c>
      <c r="C2823" s="239">
        <f t="shared" si="293"/>
        <v>5</v>
      </c>
      <c r="E2823" s="149" t="s">
        <v>3818</v>
      </c>
      <c r="F2823" s="150">
        <v>10.73</v>
      </c>
      <c r="G2823" s="150">
        <v>0.28888000000000003</v>
      </c>
      <c r="H2823" s="150">
        <v>3.2000000000000001E-2</v>
      </c>
      <c r="I2823" s="151">
        <f t="shared" si="294"/>
        <v>1.92</v>
      </c>
      <c r="J2823">
        <f t="shared" si="295"/>
        <v>1.2799999999999998</v>
      </c>
      <c r="K2823">
        <f t="shared" si="296"/>
        <v>0.96</v>
      </c>
      <c r="L2823">
        <f t="shared" si="297"/>
        <v>1.44</v>
      </c>
      <c r="M2823" s="150"/>
      <c r="U2823" s="239"/>
    </row>
    <row r="2824" spans="1:21">
      <c r="A2824" s="239" t="s">
        <v>3987</v>
      </c>
      <c r="B2824" s="239">
        <f t="shared" si="292"/>
        <v>92</v>
      </c>
      <c r="C2824" s="239">
        <f t="shared" si="293"/>
        <v>6</v>
      </c>
      <c r="E2824" s="149" t="s">
        <v>3819</v>
      </c>
      <c r="F2824" s="150">
        <v>12.73</v>
      </c>
      <c r="G2824" s="150">
        <v>0.28888000000000003</v>
      </c>
      <c r="H2824" s="150">
        <v>3.5999999999999997E-2</v>
      </c>
      <c r="I2824" s="151">
        <f t="shared" si="294"/>
        <v>2.1599999999999997</v>
      </c>
      <c r="J2824">
        <f t="shared" si="295"/>
        <v>1.4399999999999997</v>
      </c>
      <c r="K2824">
        <f t="shared" si="296"/>
        <v>1.0799999999999998</v>
      </c>
      <c r="L2824">
        <f t="shared" si="297"/>
        <v>1.6199999999999997</v>
      </c>
      <c r="M2824" s="150"/>
      <c r="U2824" s="239"/>
    </row>
    <row r="2825" spans="1:21">
      <c r="A2825" s="239" t="s">
        <v>3987</v>
      </c>
      <c r="B2825" s="239">
        <f t="shared" si="292"/>
        <v>92</v>
      </c>
      <c r="C2825" s="239">
        <f t="shared" si="293"/>
        <v>7</v>
      </c>
      <c r="E2825" s="149" t="s">
        <v>3820</v>
      </c>
      <c r="F2825" s="150">
        <v>14.67</v>
      </c>
      <c r="G2825" s="150">
        <v>0.28888000000000003</v>
      </c>
      <c r="H2825" s="150">
        <v>0.04</v>
      </c>
      <c r="I2825" s="151">
        <f t="shared" si="294"/>
        <v>2.4</v>
      </c>
      <c r="J2825">
        <f t="shared" si="295"/>
        <v>1.5999999999999999</v>
      </c>
      <c r="K2825">
        <f t="shared" si="296"/>
        <v>1.2</v>
      </c>
      <c r="L2825">
        <f t="shared" si="297"/>
        <v>1.7999999999999998</v>
      </c>
      <c r="M2825" s="150"/>
      <c r="U2825" s="239"/>
    </row>
    <row r="2826" spans="1:21">
      <c r="A2826" s="239" t="s">
        <v>3987</v>
      </c>
      <c r="B2826" s="239">
        <f t="shared" si="292"/>
        <v>92</v>
      </c>
      <c r="C2826" s="239">
        <f t="shared" si="293"/>
        <v>8</v>
      </c>
      <c r="E2826" s="149" t="s">
        <v>3821</v>
      </c>
      <c r="F2826" s="150">
        <v>16.57</v>
      </c>
      <c r="G2826" s="150">
        <v>0.28888000000000003</v>
      </c>
      <c r="H2826" s="150">
        <v>4.8000000000000001E-2</v>
      </c>
      <c r="I2826" s="151">
        <f t="shared" si="294"/>
        <v>2.88</v>
      </c>
      <c r="J2826">
        <f t="shared" si="295"/>
        <v>1.92</v>
      </c>
      <c r="K2826">
        <f t="shared" si="296"/>
        <v>1.44</v>
      </c>
      <c r="L2826">
        <f t="shared" si="297"/>
        <v>2.16</v>
      </c>
      <c r="M2826" s="150"/>
      <c r="U2826" s="239"/>
    </row>
    <row r="2827" spans="1:21">
      <c r="A2827" s="239" t="s">
        <v>3987</v>
      </c>
      <c r="B2827" s="239">
        <f t="shared" si="292"/>
        <v>92</v>
      </c>
      <c r="C2827" s="239">
        <f t="shared" si="293"/>
        <v>10</v>
      </c>
      <c r="E2827" s="149" t="s">
        <v>3814</v>
      </c>
      <c r="F2827" s="150">
        <v>20.22</v>
      </c>
      <c r="G2827" s="150">
        <v>0.28888000000000003</v>
      </c>
      <c r="H2827" s="150">
        <v>5.6000000000000008E-2</v>
      </c>
      <c r="I2827" s="151">
        <f t="shared" si="294"/>
        <v>3.3600000000000003</v>
      </c>
      <c r="J2827">
        <f t="shared" si="295"/>
        <v>2.2400000000000002</v>
      </c>
      <c r="K2827">
        <f t="shared" si="296"/>
        <v>1.6800000000000002</v>
      </c>
      <c r="L2827">
        <f t="shared" si="297"/>
        <v>2.5200000000000005</v>
      </c>
      <c r="M2827" s="150"/>
      <c r="U2827" s="239"/>
    </row>
    <row r="2828" spans="1:21">
      <c r="A2828" s="239" t="s">
        <v>3987</v>
      </c>
      <c r="B2828" s="239">
        <f t="shared" si="292"/>
        <v>93</v>
      </c>
      <c r="C2828" s="239">
        <f t="shared" si="293"/>
        <v>1.5</v>
      </c>
      <c r="E2828" s="149" t="s">
        <v>3822</v>
      </c>
      <c r="F2828" s="150">
        <v>3.38</v>
      </c>
      <c r="G2828" s="150">
        <v>0.29202</v>
      </c>
      <c r="H2828" s="150">
        <v>0.01</v>
      </c>
      <c r="I2828" s="151">
        <f t="shared" si="294"/>
        <v>0.6</v>
      </c>
      <c r="J2828">
        <f t="shared" si="295"/>
        <v>0.39999999999999997</v>
      </c>
      <c r="K2828">
        <f t="shared" si="296"/>
        <v>0.3</v>
      </c>
      <c r="L2828">
        <f t="shared" si="297"/>
        <v>0.44999999999999996</v>
      </c>
      <c r="M2828" s="150"/>
      <c r="U2828" s="239"/>
    </row>
    <row r="2829" spans="1:21">
      <c r="A2829" s="239" t="s">
        <v>3987</v>
      </c>
      <c r="B2829" s="239">
        <f t="shared" si="292"/>
        <v>93</v>
      </c>
      <c r="C2829" s="239">
        <f t="shared" si="293"/>
        <v>2</v>
      </c>
      <c r="E2829" s="149" t="s">
        <v>3823</v>
      </c>
      <c r="F2829" s="150">
        <v>4.49</v>
      </c>
      <c r="G2829" s="150">
        <v>0.29202</v>
      </c>
      <c r="H2829" s="150">
        <v>1.2E-2</v>
      </c>
      <c r="I2829" s="151">
        <f t="shared" si="294"/>
        <v>0.72</v>
      </c>
      <c r="J2829">
        <f t="shared" si="295"/>
        <v>0.48</v>
      </c>
      <c r="K2829">
        <f t="shared" si="296"/>
        <v>0.36</v>
      </c>
      <c r="L2829">
        <f t="shared" si="297"/>
        <v>0.54</v>
      </c>
      <c r="M2829" s="150"/>
      <c r="U2829" s="239"/>
    </row>
    <row r="2830" spans="1:21">
      <c r="A2830" s="239" t="s">
        <v>3987</v>
      </c>
      <c r="B2830" s="239">
        <f t="shared" si="292"/>
        <v>95</v>
      </c>
      <c r="C2830" s="239">
        <f t="shared" si="293"/>
        <v>1</v>
      </c>
      <c r="E2830" s="149" t="s">
        <v>3824</v>
      </c>
      <c r="F2830" s="150">
        <v>2.3199999999999998</v>
      </c>
      <c r="G2830" s="150">
        <v>0.29830000000000001</v>
      </c>
      <c r="H2830" s="150">
        <v>0.01</v>
      </c>
      <c r="I2830" s="151">
        <f t="shared" si="294"/>
        <v>0.6</v>
      </c>
      <c r="J2830">
        <f t="shared" si="295"/>
        <v>0.39999999999999997</v>
      </c>
      <c r="K2830">
        <f t="shared" si="296"/>
        <v>0.3</v>
      </c>
      <c r="L2830">
        <f t="shared" si="297"/>
        <v>0.44999999999999996</v>
      </c>
      <c r="M2830" s="150"/>
      <c r="U2830" s="239"/>
    </row>
    <row r="2831" spans="1:21">
      <c r="A2831" s="239" t="s">
        <v>3987</v>
      </c>
      <c r="B2831" s="239">
        <f t="shared" si="292"/>
        <v>95</v>
      </c>
      <c r="C2831" s="239">
        <f t="shared" si="293"/>
        <v>1.5</v>
      </c>
      <c r="E2831" s="149" t="s">
        <v>3825</v>
      </c>
      <c r="F2831" s="150">
        <v>3.46</v>
      </c>
      <c r="G2831" s="150">
        <v>0.29830000000000001</v>
      </c>
      <c r="H2831" s="150">
        <v>0.01</v>
      </c>
      <c r="I2831" s="151">
        <f t="shared" si="294"/>
        <v>0.6</v>
      </c>
      <c r="J2831">
        <f t="shared" si="295"/>
        <v>0.39999999999999997</v>
      </c>
      <c r="K2831">
        <f t="shared" si="296"/>
        <v>0.3</v>
      </c>
      <c r="L2831">
        <f t="shared" si="297"/>
        <v>0.44999999999999996</v>
      </c>
      <c r="M2831" s="150"/>
      <c r="U2831" s="239"/>
    </row>
    <row r="2832" spans="1:21">
      <c r="A2832" s="239" t="s">
        <v>3987</v>
      </c>
      <c r="B2832" s="239">
        <f t="shared" si="292"/>
        <v>95</v>
      </c>
      <c r="C2832" s="239">
        <f t="shared" si="293"/>
        <v>2</v>
      </c>
      <c r="E2832" s="149" t="s">
        <v>3832</v>
      </c>
      <c r="F2832" s="150">
        <v>4.59</v>
      </c>
      <c r="G2832" s="150">
        <v>0.29830000000000001</v>
      </c>
      <c r="H2832" s="150">
        <v>1.2E-2</v>
      </c>
      <c r="I2832" s="151">
        <f t="shared" si="294"/>
        <v>0.72</v>
      </c>
      <c r="J2832">
        <f t="shared" si="295"/>
        <v>0.48</v>
      </c>
      <c r="K2832">
        <f t="shared" si="296"/>
        <v>0.36</v>
      </c>
      <c r="L2832">
        <f t="shared" si="297"/>
        <v>0.54</v>
      </c>
      <c r="M2832" s="150"/>
      <c r="U2832" s="239"/>
    </row>
    <row r="2833" spans="1:21">
      <c r="A2833" s="239" t="s">
        <v>3987</v>
      </c>
      <c r="B2833" s="239">
        <f t="shared" si="292"/>
        <v>95</v>
      </c>
      <c r="C2833" s="239">
        <f t="shared" si="293"/>
        <v>2.5</v>
      </c>
      <c r="E2833" s="149" t="s">
        <v>3833</v>
      </c>
      <c r="F2833" s="150">
        <v>5.7</v>
      </c>
      <c r="G2833" s="150">
        <v>0.29830000000000001</v>
      </c>
      <c r="H2833" s="150">
        <v>1.6E-2</v>
      </c>
      <c r="I2833" s="151">
        <f t="shared" si="294"/>
        <v>0.96</v>
      </c>
      <c r="J2833">
        <f t="shared" si="295"/>
        <v>0.6399999999999999</v>
      </c>
      <c r="K2833">
        <f t="shared" si="296"/>
        <v>0.48</v>
      </c>
      <c r="L2833">
        <f t="shared" si="297"/>
        <v>0.72</v>
      </c>
      <c r="M2833" s="150"/>
      <c r="U2833" s="239"/>
    </row>
    <row r="2834" spans="1:21">
      <c r="A2834" s="239" t="s">
        <v>3987</v>
      </c>
      <c r="B2834" s="239">
        <f t="shared" si="292"/>
        <v>95</v>
      </c>
      <c r="C2834" s="239">
        <f t="shared" si="293"/>
        <v>3</v>
      </c>
      <c r="E2834" s="149" t="s">
        <v>3835</v>
      </c>
      <c r="F2834" s="150">
        <v>6.81</v>
      </c>
      <c r="G2834" s="150">
        <v>0.29830000000000001</v>
      </c>
      <c r="H2834" s="150">
        <v>0.02</v>
      </c>
      <c r="I2834" s="151">
        <f t="shared" si="294"/>
        <v>1.2</v>
      </c>
      <c r="J2834">
        <f t="shared" si="295"/>
        <v>0.79999999999999993</v>
      </c>
      <c r="K2834">
        <f t="shared" si="296"/>
        <v>0.6</v>
      </c>
      <c r="L2834">
        <f t="shared" si="297"/>
        <v>0.89999999999999991</v>
      </c>
      <c r="M2834" s="150"/>
      <c r="U2834" s="239"/>
    </row>
    <row r="2835" spans="1:21">
      <c r="A2835" s="239" t="s">
        <v>3987</v>
      </c>
      <c r="B2835" s="239">
        <f t="shared" si="292"/>
        <v>95</v>
      </c>
      <c r="C2835" s="239">
        <f t="shared" si="293"/>
        <v>3.5</v>
      </c>
      <c r="E2835" s="149" t="s">
        <v>3836</v>
      </c>
      <c r="F2835" s="150">
        <v>7.9</v>
      </c>
      <c r="G2835" s="150">
        <v>0.29830000000000001</v>
      </c>
      <c r="H2835" s="150">
        <v>2.4E-2</v>
      </c>
      <c r="I2835" s="151">
        <f t="shared" si="294"/>
        <v>1.44</v>
      </c>
      <c r="J2835">
        <f t="shared" si="295"/>
        <v>0.96</v>
      </c>
      <c r="K2835">
        <f t="shared" si="296"/>
        <v>0.72</v>
      </c>
      <c r="L2835">
        <f t="shared" si="297"/>
        <v>1.08</v>
      </c>
      <c r="M2835" s="150"/>
      <c r="U2835" s="239"/>
    </row>
    <row r="2836" spans="1:21">
      <c r="A2836" s="239" t="s">
        <v>3987</v>
      </c>
      <c r="B2836" s="239">
        <f t="shared" si="292"/>
        <v>95</v>
      </c>
      <c r="C2836" s="239">
        <f t="shared" si="293"/>
        <v>4</v>
      </c>
      <c r="E2836" s="149" t="s">
        <v>3837</v>
      </c>
      <c r="F2836" s="150">
        <v>8.98</v>
      </c>
      <c r="G2836" s="150">
        <v>0.29830000000000001</v>
      </c>
      <c r="H2836" s="150">
        <v>2.4E-2</v>
      </c>
      <c r="I2836" s="151">
        <f t="shared" si="294"/>
        <v>1.44</v>
      </c>
      <c r="J2836">
        <f t="shared" si="295"/>
        <v>0.96</v>
      </c>
      <c r="K2836">
        <f t="shared" si="296"/>
        <v>0.72</v>
      </c>
      <c r="L2836">
        <f t="shared" si="297"/>
        <v>1.08</v>
      </c>
      <c r="M2836" s="150"/>
      <c r="U2836" s="239"/>
    </row>
    <row r="2837" spans="1:21">
      <c r="A2837" s="239" t="s">
        <v>3987</v>
      </c>
      <c r="B2837" s="239">
        <f t="shared" si="292"/>
        <v>95</v>
      </c>
      <c r="C2837" s="239">
        <f t="shared" si="293"/>
        <v>4.5</v>
      </c>
      <c r="E2837" s="149" t="s">
        <v>3838</v>
      </c>
      <c r="F2837" s="150">
        <v>10.039999999999999</v>
      </c>
      <c r="G2837" s="150">
        <v>0.29830000000000001</v>
      </c>
      <c r="H2837" s="150">
        <v>2.8000000000000004E-2</v>
      </c>
      <c r="I2837" s="151">
        <f t="shared" si="294"/>
        <v>1.6800000000000002</v>
      </c>
      <c r="J2837">
        <f t="shared" si="295"/>
        <v>1.1200000000000001</v>
      </c>
      <c r="K2837">
        <f t="shared" si="296"/>
        <v>0.84000000000000008</v>
      </c>
      <c r="L2837">
        <f t="shared" si="297"/>
        <v>1.2600000000000002</v>
      </c>
      <c r="M2837" s="150"/>
      <c r="U2837" s="239"/>
    </row>
    <row r="2838" spans="1:21">
      <c r="A2838" s="239" t="s">
        <v>3987</v>
      </c>
      <c r="B2838" s="239">
        <f t="shared" si="292"/>
        <v>95</v>
      </c>
      <c r="C2838" s="239">
        <f t="shared" si="293"/>
        <v>5</v>
      </c>
      <c r="E2838" s="149" t="s">
        <v>3839</v>
      </c>
      <c r="F2838" s="150">
        <v>10.1</v>
      </c>
      <c r="G2838" s="150">
        <v>0.29830000000000001</v>
      </c>
      <c r="H2838" s="150">
        <v>2.8000000000000004E-2</v>
      </c>
      <c r="I2838" s="151">
        <f t="shared" si="294"/>
        <v>1.6800000000000002</v>
      </c>
      <c r="J2838">
        <f t="shared" si="295"/>
        <v>1.1200000000000001</v>
      </c>
      <c r="K2838">
        <f t="shared" si="296"/>
        <v>0.84000000000000008</v>
      </c>
      <c r="L2838">
        <f t="shared" si="297"/>
        <v>1.2600000000000002</v>
      </c>
      <c r="M2838" s="150"/>
      <c r="U2838" s="239"/>
    </row>
    <row r="2839" spans="1:21">
      <c r="A2839" s="239" t="s">
        <v>3987</v>
      </c>
      <c r="B2839" s="239">
        <f t="shared" si="292"/>
        <v>95</v>
      </c>
      <c r="C2839" s="239">
        <f t="shared" si="293"/>
        <v>6</v>
      </c>
      <c r="E2839" s="149" t="s">
        <v>3840</v>
      </c>
      <c r="F2839" s="150">
        <v>13.17</v>
      </c>
      <c r="G2839" s="150">
        <v>0.29830000000000001</v>
      </c>
      <c r="H2839" s="150">
        <v>3.5999999999999997E-2</v>
      </c>
      <c r="I2839" s="151">
        <f t="shared" si="294"/>
        <v>2.1599999999999997</v>
      </c>
      <c r="J2839">
        <f t="shared" si="295"/>
        <v>1.4399999999999997</v>
      </c>
      <c r="K2839">
        <f t="shared" si="296"/>
        <v>1.0799999999999998</v>
      </c>
      <c r="L2839">
        <f t="shared" si="297"/>
        <v>1.6199999999999997</v>
      </c>
      <c r="M2839" s="150"/>
      <c r="U2839" s="239"/>
    </row>
    <row r="2840" spans="1:21">
      <c r="A2840" s="239" t="s">
        <v>3987</v>
      </c>
      <c r="B2840" s="239">
        <f t="shared" si="292"/>
        <v>95</v>
      </c>
      <c r="C2840" s="239">
        <f t="shared" si="293"/>
        <v>7</v>
      </c>
      <c r="E2840" s="149" t="s">
        <v>3841</v>
      </c>
      <c r="F2840" s="150">
        <v>15.19</v>
      </c>
      <c r="G2840" s="150">
        <v>0.29830000000000001</v>
      </c>
      <c r="H2840" s="150">
        <v>4.3999999999999997E-2</v>
      </c>
      <c r="I2840" s="151">
        <f t="shared" si="294"/>
        <v>2.6399999999999997</v>
      </c>
      <c r="J2840">
        <f t="shared" si="295"/>
        <v>1.7599999999999998</v>
      </c>
      <c r="K2840">
        <f t="shared" si="296"/>
        <v>1.3199999999999998</v>
      </c>
      <c r="L2840">
        <f t="shared" si="297"/>
        <v>1.9799999999999998</v>
      </c>
      <c r="M2840" s="150"/>
      <c r="U2840" s="239"/>
    </row>
    <row r="2841" spans="1:21">
      <c r="A2841" s="239" t="s">
        <v>3987</v>
      </c>
      <c r="B2841" s="239">
        <f t="shared" si="292"/>
        <v>95</v>
      </c>
      <c r="C2841" s="239">
        <f t="shared" si="293"/>
        <v>7.5</v>
      </c>
      <c r="E2841" s="149" t="s">
        <v>3842</v>
      </c>
      <c r="F2841" s="150">
        <v>18</v>
      </c>
      <c r="G2841" s="150">
        <v>0.29830000000000001</v>
      </c>
      <c r="H2841" s="150">
        <v>5.2000000000000005E-2</v>
      </c>
      <c r="I2841" s="151">
        <f t="shared" si="294"/>
        <v>3.12</v>
      </c>
      <c r="J2841">
        <f t="shared" si="295"/>
        <v>2.08</v>
      </c>
      <c r="K2841">
        <f t="shared" si="296"/>
        <v>1.56</v>
      </c>
      <c r="L2841">
        <f t="shared" si="297"/>
        <v>2.34</v>
      </c>
      <c r="M2841" s="150"/>
      <c r="U2841" s="239"/>
    </row>
    <row r="2842" spans="1:21">
      <c r="A2842" s="239" t="s">
        <v>3987</v>
      </c>
      <c r="B2842" s="239">
        <f t="shared" si="292"/>
        <v>95</v>
      </c>
      <c r="C2842" s="239">
        <f t="shared" si="293"/>
        <v>8</v>
      </c>
      <c r="E2842" s="149" t="s">
        <v>3843</v>
      </c>
      <c r="F2842" s="150">
        <v>17.16</v>
      </c>
      <c r="G2842" s="150">
        <v>0.29830000000000001</v>
      </c>
      <c r="H2842" s="150">
        <v>4.8000000000000001E-2</v>
      </c>
      <c r="I2842" s="151">
        <f t="shared" si="294"/>
        <v>2.88</v>
      </c>
      <c r="J2842">
        <f t="shared" si="295"/>
        <v>1.92</v>
      </c>
      <c r="K2842">
        <f t="shared" si="296"/>
        <v>1.44</v>
      </c>
      <c r="L2842">
        <f t="shared" si="297"/>
        <v>2.16</v>
      </c>
      <c r="M2842" s="150"/>
      <c r="U2842" s="239"/>
    </row>
    <row r="2843" spans="1:21">
      <c r="A2843" s="239" t="s">
        <v>3987</v>
      </c>
      <c r="B2843" s="239">
        <f t="shared" si="292"/>
        <v>95</v>
      </c>
      <c r="C2843" s="239">
        <f t="shared" si="293"/>
        <v>8.5</v>
      </c>
      <c r="E2843" s="149" t="s">
        <v>3844</v>
      </c>
      <c r="F2843" s="150">
        <v>18.13</v>
      </c>
      <c r="G2843" s="150">
        <v>0.29830000000000001</v>
      </c>
      <c r="H2843" s="150">
        <v>5.2000000000000005E-2</v>
      </c>
      <c r="I2843" s="151">
        <f t="shared" si="294"/>
        <v>3.12</v>
      </c>
      <c r="J2843">
        <f t="shared" si="295"/>
        <v>2.08</v>
      </c>
      <c r="K2843">
        <f t="shared" si="296"/>
        <v>1.56</v>
      </c>
      <c r="L2843">
        <f t="shared" si="297"/>
        <v>2.34</v>
      </c>
      <c r="M2843" s="150"/>
      <c r="U2843" s="239"/>
    </row>
    <row r="2844" spans="1:21">
      <c r="A2844" s="239" t="s">
        <v>3987</v>
      </c>
      <c r="B2844" s="239">
        <f t="shared" si="292"/>
        <v>95</v>
      </c>
      <c r="C2844" s="239">
        <f t="shared" si="293"/>
        <v>9</v>
      </c>
      <c r="E2844" s="149" t="s">
        <v>3845</v>
      </c>
      <c r="F2844" s="150">
        <v>19.09</v>
      </c>
      <c r="G2844" s="150">
        <v>0.29830000000000001</v>
      </c>
      <c r="H2844" s="150">
        <v>5.2000000000000005E-2</v>
      </c>
      <c r="I2844" s="151">
        <f t="shared" si="294"/>
        <v>3.12</v>
      </c>
      <c r="J2844">
        <f t="shared" si="295"/>
        <v>2.08</v>
      </c>
      <c r="K2844">
        <f t="shared" si="296"/>
        <v>1.56</v>
      </c>
      <c r="L2844">
        <f t="shared" si="297"/>
        <v>2.34</v>
      </c>
      <c r="M2844" s="150"/>
      <c r="U2844" s="239"/>
    </row>
    <row r="2845" spans="1:21">
      <c r="A2845" s="239" t="s">
        <v>3987</v>
      </c>
      <c r="B2845" s="239">
        <f t="shared" si="292"/>
        <v>95</v>
      </c>
      <c r="C2845" s="239">
        <f t="shared" si="293"/>
        <v>10</v>
      </c>
      <c r="E2845" s="149" t="s">
        <v>3826</v>
      </c>
      <c r="F2845" s="150">
        <v>22.9</v>
      </c>
      <c r="G2845" s="150">
        <v>0.29830000000000001</v>
      </c>
      <c r="H2845" s="150">
        <v>6.4000000000000001E-2</v>
      </c>
      <c r="I2845" s="151">
        <f t="shared" si="294"/>
        <v>3.84</v>
      </c>
      <c r="J2845">
        <f t="shared" si="295"/>
        <v>2.5599999999999996</v>
      </c>
      <c r="K2845">
        <f t="shared" si="296"/>
        <v>1.92</v>
      </c>
      <c r="L2845">
        <f t="shared" si="297"/>
        <v>2.88</v>
      </c>
      <c r="M2845" s="150"/>
      <c r="U2845" s="239"/>
    </row>
    <row r="2846" spans="1:21">
      <c r="A2846" s="239" t="s">
        <v>3987</v>
      </c>
      <c r="B2846" s="239">
        <f t="shared" si="292"/>
        <v>95</v>
      </c>
      <c r="C2846" s="239">
        <f t="shared" si="293"/>
        <v>12</v>
      </c>
      <c r="E2846" s="149" t="s">
        <v>3827</v>
      </c>
      <c r="F2846" s="150">
        <v>26.3</v>
      </c>
      <c r="G2846" s="150">
        <v>0.29830000000000001</v>
      </c>
      <c r="H2846" s="150">
        <v>7.1999999999999995E-2</v>
      </c>
      <c r="I2846" s="151">
        <f t="shared" si="294"/>
        <v>4.3199999999999994</v>
      </c>
      <c r="J2846">
        <f t="shared" si="295"/>
        <v>2.8799999999999994</v>
      </c>
      <c r="K2846">
        <f t="shared" si="296"/>
        <v>2.1599999999999997</v>
      </c>
      <c r="L2846">
        <f t="shared" si="297"/>
        <v>3.2399999999999993</v>
      </c>
      <c r="M2846" s="150"/>
      <c r="U2846" s="239"/>
    </row>
    <row r="2847" spans="1:21">
      <c r="A2847" s="239" t="s">
        <v>3987</v>
      </c>
      <c r="B2847" s="239">
        <f t="shared" si="292"/>
        <v>95</v>
      </c>
      <c r="C2847" s="239">
        <f t="shared" si="293"/>
        <v>12.5</v>
      </c>
      <c r="E2847" s="149" t="s">
        <v>3828</v>
      </c>
      <c r="F2847" s="150">
        <v>25.43</v>
      </c>
      <c r="G2847" s="150">
        <v>0.29830000000000001</v>
      </c>
      <c r="H2847" s="150">
        <v>7.1999999999999995E-2</v>
      </c>
      <c r="I2847" s="151">
        <f t="shared" si="294"/>
        <v>4.3199999999999994</v>
      </c>
      <c r="J2847">
        <f t="shared" si="295"/>
        <v>2.8799999999999994</v>
      </c>
      <c r="K2847">
        <f t="shared" si="296"/>
        <v>2.1599999999999997</v>
      </c>
      <c r="L2847">
        <f t="shared" si="297"/>
        <v>3.2399999999999993</v>
      </c>
      <c r="M2847" s="150"/>
      <c r="U2847" s="239"/>
    </row>
    <row r="2848" spans="1:21">
      <c r="A2848" s="239" t="s">
        <v>3987</v>
      </c>
      <c r="B2848" s="239">
        <f t="shared" si="292"/>
        <v>95</v>
      </c>
      <c r="C2848" s="239">
        <f t="shared" si="293"/>
        <v>14</v>
      </c>
      <c r="E2848" s="149" t="s">
        <v>3829</v>
      </c>
      <c r="F2848" s="150">
        <v>29.7</v>
      </c>
      <c r="G2848" s="150">
        <v>0.29830000000000001</v>
      </c>
      <c r="H2848" s="150">
        <v>8.3999999999999991E-2</v>
      </c>
      <c r="I2848" s="151">
        <f t="shared" si="294"/>
        <v>5.0399999999999991</v>
      </c>
      <c r="J2848">
        <f t="shared" si="295"/>
        <v>3.3599999999999994</v>
      </c>
      <c r="K2848">
        <f t="shared" si="296"/>
        <v>2.5199999999999996</v>
      </c>
      <c r="L2848">
        <f t="shared" si="297"/>
        <v>3.7799999999999994</v>
      </c>
      <c r="M2848" s="150"/>
      <c r="U2848" s="239"/>
    </row>
    <row r="2849" spans="1:21">
      <c r="A2849" s="239" t="s">
        <v>3987</v>
      </c>
      <c r="B2849" s="239">
        <f t="shared" si="292"/>
        <v>95</v>
      </c>
      <c r="C2849" s="239">
        <f t="shared" si="293"/>
        <v>17.5</v>
      </c>
      <c r="E2849" s="149" t="s">
        <v>3830</v>
      </c>
      <c r="F2849" s="150">
        <v>33.450000000000003</v>
      </c>
      <c r="G2849" s="150">
        <v>0.29830000000000001</v>
      </c>
      <c r="H2849" s="150">
        <v>9.1999999999999998E-2</v>
      </c>
      <c r="I2849" s="151">
        <f t="shared" si="294"/>
        <v>5.52</v>
      </c>
      <c r="J2849">
        <f t="shared" si="295"/>
        <v>3.6799999999999997</v>
      </c>
      <c r="K2849">
        <f t="shared" si="296"/>
        <v>2.76</v>
      </c>
      <c r="L2849">
        <f t="shared" si="297"/>
        <v>4.1399999999999997</v>
      </c>
      <c r="M2849" s="150"/>
      <c r="U2849" s="239"/>
    </row>
    <row r="2850" spans="1:21">
      <c r="A2850" s="239" t="s">
        <v>3987</v>
      </c>
      <c r="B2850" s="239">
        <f t="shared" si="292"/>
        <v>95</v>
      </c>
      <c r="C2850" s="239">
        <f t="shared" si="293"/>
        <v>18</v>
      </c>
      <c r="E2850" s="149" t="s">
        <v>3831</v>
      </c>
      <c r="F2850" s="150">
        <v>35.700000000000003</v>
      </c>
      <c r="G2850" s="150">
        <v>0.29830000000000001</v>
      </c>
      <c r="H2850" s="150">
        <v>0.1</v>
      </c>
      <c r="I2850" s="151">
        <f t="shared" si="294"/>
        <v>6</v>
      </c>
      <c r="J2850">
        <f t="shared" si="295"/>
        <v>4</v>
      </c>
      <c r="K2850">
        <f t="shared" si="296"/>
        <v>3</v>
      </c>
      <c r="L2850">
        <f t="shared" si="297"/>
        <v>4.5</v>
      </c>
      <c r="M2850" s="150"/>
      <c r="U2850" s="239"/>
    </row>
    <row r="2851" spans="1:21">
      <c r="A2851" s="239" t="s">
        <v>3987</v>
      </c>
      <c r="B2851" s="239">
        <f t="shared" si="292"/>
        <v>95</v>
      </c>
      <c r="C2851" s="239">
        <f t="shared" si="293"/>
        <v>22.5</v>
      </c>
      <c r="E2851" s="149" t="s">
        <v>3834</v>
      </c>
      <c r="F2851" s="150">
        <v>41.6</v>
      </c>
      <c r="G2851" s="150">
        <v>0.29830000000000001</v>
      </c>
      <c r="H2851" s="150">
        <v>0.11599999999999999</v>
      </c>
      <c r="I2851" s="151">
        <f t="shared" si="294"/>
        <v>6.9599999999999991</v>
      </c>
      <c r="J2851">
        <f t="shared" si="295"/>
        <v>4.6399999999999988</v>
      </c>
      <c r="K2851">
        <f t="shared" si="296"/>
        <v>3.4799999999999995</v>
      </c>
      <c r="L2851">
        <f t="shared" si="297"/>
        <v>5.2199999999999989</v>
      </c>
      <c r="M2851" s="150"/>
      <c r="U2851" s="239"/>
    </row>
    <row r="2852" spans="1:21">
      <c r="A2852" s="239" t="s">
        <v>3987</v>
      </c>
      <c r="B2852" s="239">
        <f t="shared" si="292"/>
        <v>96</v>
      </c>
      <c r="C2852" s="239">
        <f t="shared" si="293"/>
        <v>2</v>
      </c>
      <c r="E2852" s="149" t="s">
        <v>3846</v>
      </c>
      <c r="F2852" s="150">
        <v>4.6399999999999997</v>
      </c>
      <c r="G2852" s="150">
        <v>0.30143999999999999</v>
      </c>
      <c r="H2852" s="150">
        <v>1.2E-2</v>
      </c>
      <c r="I2852" s="151">
        <f t="shared" si="294"/>
        <v>0.72</v>
      </c>
      <c r="J2852">
        <f t="shared" si="295"/>
        <v>0.48</v>
      </c>
      <c r="K2852">
        <f t="shared" si="296"/>
        <v>0.36</v>
      </c>
      <c r="L2852">
        <f t="shared" si="297"/>
        <v>0.54</v>
      </c>
      <c r="M2852" s="150"/>
      <c r="U2852" s="239"/>
    </row>
    <row r="2853" spans="1:21">
      <c r="A2853" s="239" t="s">
        <v>3987</v>
      </c>
      <c r="B2853" s="239">
        <f t="shared" si="292"/>
        <v>96</v>
      </c>
      <c r="C2853" s="239">
        <f t="shared" si="293"/>
        <v>3</v>
      </c>
      <c r="E2853" s="149" t="s">
        <v>3847</v>
      </c>
      <c r="F2853" s="150">
        <v>6.88</v>
      </c>
      <c r="G2853" s="150">
        <v>0.30143999999999999</v>
      </c>
      <c r="H2853" s="150">
        <v>0.02</v>
      </c>
      <c r="I2853" s="151">
        <f t="shared" si="294"/>
        <v>1.2</v>
      </c>
      <c r="J2853">
        <f t="shared" si="295"/>
        <v>0.79999999999999993</v>
      </c>
      <c r="K2853">
        <f t="shared" si="296"/>
        <v>0.6</v>
      </c>
      <c r="L2853">
        <f t="shared" si="297"/>
        <v>0.89999999999999991</v>
      </c>
      <c r="M2853" s="150"/>
      <c r="U2853" s="239"/>
    </row>
    <row r="2854" spans="1:21">
      <c r="A2854" s="239" t="s">
        <v>3987</v>
      </c>
      <c r="B2854" s="239">
        <f t="shared" ref="B2854:B2917" si="298">SPLITME($E2854,0,"*","tube Ø")</f>
        <v>96</v>
      </c>
      <c r="C2854" s="239">
        <f t="shared" ref="C2854:C2917" si="299">SPLITME($E2854,1,"*","tube Ø")</f>
        <v>4</v>
      </c>
      <c r="E2854" s="149" t="s">
        <v>3848</v>
      </c>
      <c r="F2854" s="150">
        <v>9.08</v>
      </c>
      <c r="G2854" s="150">
        <v>0.30143999999999999</v>
      </c>
      <c r="H2854" s="150">
        <v>2.4E-2</v>
      </c>
      <c r="I2854" s="151">
        <f t="shared" si="294"/>
        <v>1.44</v>
      </c>
      <c r="J2854">
        <f t="shared" si="295"/>
        <v>0.96</v>
      </c>
      <c r="K2854">
        <f t="shared" si="296"/>
        <v>0.72</v>
      </c>
      <c r="L2854">
        <f t="shared" si="297"/>
        <v>1.08</v>
      </c>
      <c r="M2854" s="150"/>
      <c r="U2854" s="239"/>
    </row>
    <row r="2855" spans="1:21">
      <c r="A2855" s="239" t="s">
        <v>3987</v>
      </c>
      <c r="B2855" s="239">
        <f t="shared" si="298"/>
        <v>98</v>
      </c>
      <c r="C2855" s="239">
        <f t="shared" si="299"/>
        <v>2.5</v>
      </c>
      <c r="E2855" s="149" t="s">
        <v>3849</v>
      </c>
      <c r="F2855" s="150">
        <v>5.89</v>
      </c>
      <c r="G2855" s="150">
        <v>0.30771999999999999</v>
      </c>
      <c r="H2855" s="150">
        <v>1.6E-2</v>
      </c>
      <c r="I2855" s="151">
        <f t="shared" si="294"/>
        <v>0.96</v>
      </c>
      <c r="J2855">
        <f t="shared" si="295"/>
        <v>0.6399999999999999</v>
      </c>
      <c r="K2855">
        <f t="shared" si="296"/>
        <v>0.48</v>
      </c>
      <c r="L2855">
        <f t="shared" si="297"/>
        <v>0.72</v>
      </c>
      <c r="M2855" s="150"/>
      <c r="U2855" s="239"/>
    </row>
    <row r="2856" spans="1:21">
      <c r="A2856" s="239" t="s">
        <v>3987</v>
      </c>
      <c r="B2856" s="239">
        <f t="shared" si="298"/>
        <v>98</v>
      </c>
      <c r="C2856" s="239">
        <f t="shared" si="299"/>
        <v>3</v>
      </c>
      <c r="E2856" s="149" t="s">
        <v>3850</v>
      </c>
      <c r="F2856" s="150">
        <v>7.03</v>
      </c>
      <c r="G2856" s="150">
        <v>0.30771999999999999</v>
      </c>
      <c r="H2856" s="150">
        <v>0.02</v>
      </c>
      <c r="I2856" s="151">
        <f t="shared" si="294"/>
        <v>1.2</v>
      </c>
      <c r="J2856">
        <f t="shared" si="295"/>
        <v>0.79999999999999993</v>
      </c>
      <c r="K2856">
        <f t="shared" si="296"/>
        <v>0.6</v>
      </c>
      <c r="L2856">
        <f t="shared" si="297"/>
        <v>0.89999999999999991</v>
      </c>
      <c r="M2856" s="150"/>
      <c r="U2856" s="239"/>
    </row>
    <row r="2857" spans="1:21">
      <c r="A2857" s="239" t="s">
        <v>3987</v>
      </c>
      <c r="B2857" s="239">
        <f t="shared" si="298"/>
        <v>99</v>
      </c>
      <c r="C2857" s="239">
        <f t="shared" si="299"/>
        <v>9.5</v>
      </c>
      <c r="E2857" s="149" t="s">
        <v>3851</v>
      </c>
      <c r="F2857" s="150">
        <v>20.97</v>
      </c>
      <c r="G2857" s="150">
        <v>0.31086000000000003</v>
      </c>
      <c r="H2857" s="150">
        <v>0.06</v>
      </c>
      <c r="I2857" s="151">
        <f t="shared" si="294"/>
        <v>3.5999999999999996</v>
      </c>
      <c r="J2857">
        <f t="shared" si="295"/>
        <v>2.3999999999999995</v>
      </c>
      <c r="K2857">
        <f t="shared" si="296"/>
        <v>1.7999999999999998</v>
      </c>
      <c r="L2857">
        <f t="shared" si="297"/>
        <v>2.6999999999999997</v>
      </c>
      <c r="M2857" s="150"/>
      <c r="U2857" s="239"/>
    </row>
    <row r="2858" spans="1:21">
      <c r="A2858" s="239" t="s">
        <v>3987</v>
      </c>
      <c r="B2858" s="239">
        <f t="shared" si="298"/>
        <v>100</v>
      </c>
      <c r="C2858" s="239">
        <f t="shared" si="299"/>
        <v>1.5</v>
      </c>
      <c r="E2858" s="149" t="s">
        <v>1572</v>
      </c>
      <c r="F2858" s="150">
        <v>3.64</v>
      </c>
      <c r="G2858" s="150">
        <v>0.314</v>
      </c>
      <c r="H2858" s="150">
        <v>1.2E-2</v>
      </c>
      <c r="I2858" s="151">
        <f t="shared" si="294"/>
        <v>0.72</v>
      </c>
      <c r="J2858">
        <f t="shared" si="295"/>
        <v>0.48</v>
      </c>
      <c r="K2858">
        <f t="shared" si="296"/>
        <v>0.36</v>
      </c>
      <c r="L2858">
        <f t="shared" si="297"/>
        <v>0.54</v>
      </c>
      <c r="M2858" s="150"/>
      <c r="U2858" s="239"/>
    </row>
    <row r="2859" spans="1:21">
      <c r="A2859" s="239" t="s">
        <v>3987</v>
      </c>
      <c r="B2859" s="239">
        <f t="shared" si="298"/>
        <v>100</v>
      </c>
      <c r="C2859" s="239">
        <f t="shared" si="299"/>
        <v>1.75</v>
      </c>
      <c r="E2859" s="149" t="s">
        <v>1573</v>
      </c>
      <c r="F2859" s="150">
        <v>4.24</v>
      </c>
      <c r="G2859" s="150">
        <v>0.314</v>
      </c>
      <c r="H2859" s="150">
        <v>1.2E-2</v>
      </c>
      <c r="I2859" s="151">
        <f t="shared" si="294"/>
        <v>0.72</v>
      </c>
      <c r="J2859">
        <f t="shared" si="295"/>
        <v>0.48</v>
      </c>
      <c r="K2859">
        <f t="shared" si="296"/>
        <v>0.36</v>
      </c>
      <c r="L2859">
        <f t="shared" si="297"/>
        <v>0.54</v>
      </c>
      <c r="M2859" s="150"/>
      <c r="U2859" s="239"/>
    </row>
    <row r="2860" spans="1:21">
      <c r="A2860" s="239" t="s">
        <v>3987</v>
      </c>
      <c r="B2860" s="239">
        <f t="shared" si="298"/>
        <v>100</v>
      </c>
      <c r="C2860" s="239">
        <f t="shared" si="299"/>
        <v>2</v>
      </c>
      <c r="E2860" s="149" t="s">
        <v>1583</v>
      </c>
      <c r="F2860" s="150">
        <v>4.83</v>
      </c>
      <c r="G2860" s="150">
        <v>0.314</v>
      </c>
      <c r="H2860" s="150">
        <v>1.2E-2</v>
      </c>
      <c r="I2860" s="151">
        <f t="shared" si="294"/>
        <v>0.72</v>
      </c>
      <c r="J2860">
        <f t="shared" si="295"/>
        <v>0.48</v>
      </c>
      <c r="K2860">
        <f t="shared" si="296"/>
        <v>0.36</v>
      </c>
      <c r="L2860">
        <f t="shared" si="297"/>
        <v>0.54</v>
      </c>
      <c r="M2860" s="150"/>
      <c r="U2860" s="239"/>
    </row>
    <row r="2861" spans="1:21">
      <c r="A2861" s="239" t="s">
        <v>3987</v>
      </c>
      <c r="B2861" s="239">
        <f t="shared" si="298"/>
        <v>100</v>
      </c>
      <c r="C2861" s="239">
        <f t="shared" si="299"/>
        <v>2.5</v>
      </c>
      <c r="E2861" s="149" t="s">
        <v>1584</v>
      </c>
      <c r="F2861" s="150">
        <v>6.01</v>
      </c>
      <c r="G2861" s="150">
        <v>0.314</v>
      </c>
      <c r="H2861" s="150">
        <v>1.6E-2</v>
      </c>
      <c r="I2861" s="151">
        <f t="shared" si="294"/>
        <v>0.96</v>
      </c>
      <c r="J2861">
        <f t="shared" si="295"/>
        <v>0.6399999999999999</v>
      </c>
      <c r="K2861">
        <f t="shared" si="296"/>
        <v>0.48</v>
      </c>
      <c r="L2861">
        <f t="shared" si="297"/>
        <v>0.72</v>
      </c>
      <c r="M2861" s="150"/>
      <c r="U2861" s="239"/>
    </row>
    <row r="2862" spans="1:21">
      <c r="A2862" s="239" t="s">
        <v>3987</v>
      </c>
      <c r="B2862" s="239">
        <f t="shared" si="298"/>
        <v>100</v>
      </c>
      <c r="C2862" s="239">
        <f t="shared" si="299"/>
        <v>3</v>
      </c>
      <c r="E2862" s="149" t="s">
        <v>1586</v>
      </c>
      <c r="F2862" s="150">
        <v>7.18</v>
      </c>
      <c r="G2862" s="150">
        <v>0.314</v>
      </c>
      <c r="H2862" s="150">
        <v>0.02</v>
      </c>
      <c r="I2862" s="151">
        <f t="shared" si="294"/>
        <v>1.2</v>
      </c>
      <c r="J2862">
        <f t="shared" si="295"/>
        <v>0.79999999999999993</v>
      </c>
      <c r="K2862">
        <f t="shared" si="296"/>
        <v>0.6</v>
      </c>
      <c r="L2862">
        <f t="shared" si="297"/>
        <v>0.89999999999999991</v>
      </c>
      <c r="M2862" s="150"/>
      <c r="U2862" s="239"/>
    </row>
    <row r="2863" spans="1:21">
      <c r="A2863" s="239" t="s">
        <v>3987</v>
      </c>
      <c r="B2863" s="239">
        <f t="shared" si="298"/>
        <v>100</v>
      </c>
      <c r="C2863" s="239">
        <f t="shared" si="299"/>
        <v>4</v>
      </c>
      <c r="E2863" s="149" t="s">
        <v>1587</v>
      </c>
      <c r="F2863" s="150">
        <v>9.4700000000000006</v>
      </c>
      <c r="G2863" s="150">
        <v>0.314</v>
      </c>
      <c r="H2863" s="150">
        <v>2.8000000000000004E-2</v>
      </c>
      <c r="I2863" s="151">
        <f t="shared" si="294"/>
        <v>1.6800000000000002</v>
      </c>
      <c r="J2863">
        <f t="shared" si="295"/>
        <v>1.1200000000000001</v>
      </c>
      <c r="K2863">
        <f t="shared" si="296"/>
        <v>0.84000000000000008</v>
      </c>
      <c r="L2863">
        <f t="shared" si="297"/>
        <v>1.2600000000000002</v>
      </c>
      <c r="M2863" s="150"/>
      <c r="U2863" s="239"/>
    </row>
    <row r="2864" spans="1:21">
      <c r="A2864" s="239" t="s">
        <v>3987</v>
      </c>
      <c r="B2864" s="239">
        <f t="shared" si="298"/>
        <v>100</v>
      </c>
      <c r="C2864" s="239">
        <f t="shared" si="299"/>
        <v>4.5</v>
      </c>
      <c r="E2864" s="149" t="s">
        <v>1588</v>
      </c>
      <c r="F2864" s="150">
        <v>10.6</v>
      </c>
      <c r="G2864" s="150">
        <v>0.314</v>
      </c>
      <c r="H2864" s="150">
        <v>2.8000000000000004E-2</v>
      </c>
      <c r="I2864" s="151">
        <f t="shared" si="294"/>
        <v>1.6800000000000002</v>
      </c>
      <c r="J2864">
        <f t="shared" si="295"/>
        <v>1.1200000000000001</v>
      </c>
      <c r="K2864">
        <f t="shared" si="296"/>
        <v>0.84000000000000008</v>
      </c>
      <c r="L2864">
        <f t="shared" si="297"/>
        <v>1.2600000000000002</v>
      </c>
      <c r="M2864" s="150"/>
      <c r="U2864" s="239"/>
    </row>
    <row r="2865" spans="1:21">
      <c r="A2865" s="239" t="s">
        <v>3987</v>
      </c>
      <c r="B2865" s="239">
        <f t="shared" si="298"/>
        <v>100</v>
      </c>
      <c r="C2865" s="239">
        <f t="shared" si="299"/>
        <v>5</v>
      </c>
      <c r="E2865" s="149" t="s">
        <v>1589</v>
      </c>
      <c r="F2865" s="150">
        <v>11.71</v>
      </c>
      <c r="G2865" s="150">
        <v>0.314</v>
      </c>
      <c r="H2865" s="150">
        <v>3.2000000000000001E-2</v>
      </c>
      <c r="I2865" s="151">
        <f t="shared" si="294"/>
        <v>1.92</v>
      </c>
      <c r="J2865">
        <f t="shared" si="295"/>
        <v>1.2799999999999998</v>
      </c>
      <c r="K2865">
        <f t="shared" si="296"/>
        <v>0.96</v>
      </c>
      <c r="L2865">
        <f t="shared" si="297"/>
        <v>1.44</v>
      </c>
      <c r="M2865" s="150"/>
      <c r="U2865" s="239"/>
    </row>
    <row r="2866" spans="1:21">
      <c r="A2866" s="239" t="s">
        <v>3987</v>
      </c>
      <c r="B2866" s="239">
        <f t="shared" si="298"/>
        <v>100</v>
      </c>
      <c r="C2866" s="239">
        <f t="shared" si="299"/>
        <v>5.5</v>
      </c>
      <c r="E2866" s="149" t="s">
        <v>1590</v>
      </c>
      <c r="F2866" s="150">
        <v>12.82</v>
      </c>
      <c r="G2866" s="150">
        <v>0.314</v>
      </c>
      <c r="H2866" s="150">
        <v>3.5999999999999997E-2</v>
      </c>
      <c r="I2866" s="151">
        <f t="shared" si="294"/>
        <v>2.1599999999999997</v>
      </c>
      <c r="J2866">
        <f t="shared" si="295"/>
        <v>1.4399999999999997</v>
      </c>
      <c r="K2866">
        <f t="shared" si="296"/>
        <v>1.0799999999999998</v>
      </c>
      <c r="L2866">
        <f t="shared" si="297"/>
        <v>1.6199999999999997</v>
      </c>
      <c r="M2866" s="150"/>
      <c r="U2866" s="239"/>
    </row>
    <row r="2867" spans="1:21">
      <c r="A2867" s="239" t="s">
        <v>3987</v>
      </c>
      <c r="B2867" s="239">
        <f t="shared" si="298"/>
        <v>100</v>
      </c>
      <c r="C2867" s="239">
        <f t="shared" si="299"/>
        <v>6</v>
      </c>
      <c r="E2867" s="149" t="s">
        <v>1591</v>
      </c>
      <c r="F2867" s="150">
        <v>13.91</v>
      </c>
      <c r="G2867" s="150">
        <v>0.314</v>
      </c>
      <c r="H2867" s="150">
        <v>0.04</v>
      </c>
      <c r="I2867" s="151">
        <f t="shared" si="294"/>
        <v>2.4</v>
      </c>
      <c r="J2867">
        <f t="shared" si="295"/>
        <v>1.5999999999999999</v>
      </c>
      <c r="K2867">
        <f t="shared" si="296"/>
        <v>1.2</v>
      </c>
      <c r="L2867">
        <f t="shared" si="297"/>
        <v>1.7999999999999998</v>
      </c>
      <c r="M2867" s="150"/>
      <c r="U2867" s="239"/>
    </row>
    <row r="2868" spans="1:21">
      <c r="A2868" s="239" t="s">
        <v>3987</v>
      </c>
      <c r="B2868" s="239">
        <f t="shared" si="298"/>
        <v>100</v>
      </c>
      <c r="C2868" s="239">
        <f t="shared" si="299"/>
        <v>7</v>
      </c>
      <c r="E2868" s="149" t="s">
        <v>1592</v>
      </c>
      <c r="F2868" s="150">
        <v>16.059999999999999</v>
      </c>
      <c r="G2868" s="150">
        <v>0.314</v>
      </c>
      <c r="H2868" s="150">
        <v>4.3999999999999997E-2</v>
      </c>
      <c r="I2868" s="151">
        <f t="shared" si="294"/>
        <v>2.6399999999999997</v>
      </c>
      <c r="J2868">
        <f t="shared" si="295"/>
        <v>1.7599999999999998</v>
      </c>
      <c r="K2868">
        <f t="shared" si="296"/>
        <v>1.3199999999999998</v>
      </c>
      <c r="L2868">
        <f t="shared" si="297"/>
        <v>1.9799999999999998</v>
      </c>
      <c r="M2868" s="150"/>
      <c r="U2868" s="239"/>
    </row>
    <row r="2869" spans="1:21">
      <c r="A2869" s="239" t="s">
        <v>3987</v>
      </c>
      <c r="B2869" s="239">
        <f t="shared" si="298"/>
        <v>100</v>
      </c>
      <c r="C2869" s="239">
        <f t="shared" si="299"/>
        <v>7.5</v>
      </c>
      <c r="E2869" s="149" t="s">
        <v>1593</v>
      </c>
      <c r="F2869" s="150">
        <v>19.3</v>
      </c>
      <c r="G2869" s="150">
        <v>0.314</v>
      </c>
      <c r="H2869" s="150">
        <v>5.6000000000000008E-2</v>
      </c>
      <c r="I2869" s="151">
        <f t="shared" si="294"/>
        <v>3.3600000000000003</v>
      </c>
      <c r="J2869">
        <f t="shared" si="295"/>
        <v>2.2400000000000002</v>
      </c>
      <c r="K2869">
        <f t="shared" si="296"/>
        <v>1.6800000000000002</v>
      </c>
      <c r="L2869">
        <f t="shared" si="297"/>
        <v>2.5200000000000005</v>
      </c>
      <c r="M2869" s="150"/>
      <c r="U2869" s="239"/>
    </row>
    <row r="2870" spans="1:21">
      <c r="A2870" s="239" t="s">
        <v>3987</v>
      </c>
      <c r="B2870" s="239">
        <f t="shared" si="298"/>
        <v>100</v>
      </c>
      <c r="C2870" s="239">
        <f t="shared" si="299"/>
        <v>8</v>
      </c>
      <c r="E2870" s="149" t="s">
        <v>1594</v>
      </c>
      <c r="F2870" s="150">
        <v>18.149999999999999</v>
      </c>
      <c r="G2870" s="150">
        <v>0.314</v>
      </c>
      <c r="H2870" s="150">
        <v>5.2000000000000005E-2</v>
      </c>
      <c r="I2870" s="151">
        <f t="shared" si="294"/>
        <v>3.12</v>
      </c>
      <c r="J2870">
        <f t="shared" si="295"/>
        <v>2.08</v>
      </c>
      <c r="K2870">
        <f t="shared" si="296"/>
        <v>1.56</v>
      </c>
      <c r="L2870">
        <f t="shared" si="297"/>
        <v>2.34</v>
      </c>
      <c r="M2870" s="150"/>
      <c r="U2870" s="239"/>
    </row>
    <row r="2871" spans="1:21">
      <c r="A2871" s="239" t="s">
        <v>3987</v>
      </c>
      <c r="B2871" s="239">
        <f t="shared" si="298"/>
        <v>100</v>
      </c>
      <c r="C2871" s="239">
        <f t="shared" si="299"/>
        <v>9</v>
      </c>
      <c r="E2871" s="149" t="s">
        <v>1595</v>
      </c>
      <c r="F2871" s="150">
        <v>20.2</v>
      </c>
      <c r="G2871" s="150">
        <v>0.314</v>
      </c>
      <c r="H2871" s="150">
        <v>5.6000000000000008E-2</v>
      </c>
      <c r="I2871" s="151">
        <f t="shared" si="294"/>
        <v>3.3600000000000003</v>
      </c>
      <c r="J2871">
        <f t="shared" si="295"/>
        <v>2.2400000000000002</v>
      </c>
      <c r="K2871">
        <f t="shared" si="296"/>
        <v>1.6800000000000002</v>
      </c>
      <c r="L2871">
        <f t="shared" si="297"/>
        <v>2.5200000000000005</v>
      </c>
      <c r="M2871" s="150"/>
      <c r="U2871" s="239"/>
    </row>
    <row r="2872" spans="1:21">
      <c r="A2872" s="239" t="s">
        <v>3987</v>
      </c>
      <c r="B2872" s="239">
        <f t="shared" si="298"/>
        <v>100</v>
      </c>
      <c r="C2872" s="239">
        <f t="shared" si="299"/>
        <v>10</v>
      </c>
      <c r="E2872" s="149" t="s">
        <v>1574</v>
      </c>
      <c r="F2872" s="150">
        <v>24.2</v>
      </c>
      <c r="G2872" s="150">
        <v>0.314</v>
      </c>
      <c r="H2872" s="150">
        <v>6.8000000000000005E-2</v>
      </c>
      <c r="I2872" s="151">
        <f t="shared" si="294"/>
        <v>4.08</v>
      </c>
      <c r="J2872">
        <f t="shared" si="295"/>
        <v>2.7199999999999998</v>
      </c>
      <c r="K2872">
        <f t="shared" si="296"/>
        <v>2.04</v>
      </c>
      <c r="L2872">
        <f t="shared" si="297"/>
        <v>3.06</v>
      </c>
      <c r="M2872" s="150"/>
      <c r="U2872" s="239"/>
    </row>
    <row r="2873" spans="1:21">
      <c r="A2873" s="239" t="s">
        <v>3987</v>
      </c>
      <c r="B2873" s="239">
        <f t="shared" si="298"/>
        <v>100</v>
      </c>
      <c r="C2873" s="239">
        <f t="shared" si="299"/>
        <v>10.5</v>
      </c>
      <c r="E2873" s="149" t="s">
        <v>1575</v>
      </c>
      <c r="F2873" s="150">
        <v>23.18</v>
      </c>
      <c r="G2873" s="150">
        <v>0.314</v>
      </c>
      <c r="H2873" s="150">
        <v>6.4000000000000001E-2</v>
      </c>
      <c r="I2873" s="151">
        <f t="shared" si="294"/>
        <v>3.84</v>
      </c>
      <c r="J2873">
        <f t="shared" si="295"/>
        <v>2.5599999999999996</v>
      </c>
      <c r="K2873">
        <f t="shared" si="296"/>
        <v>1.92</v>
      </c>
      <c r="L2873">
        <f t="shared" si="297"/>
        <v>2.88</v>
      </c>
      <c r="M2873" s="150"/>
      <c r="U2873" s="239"/>
    </row>
    <row r="2874" spans="1:21">
      <c r="A2874" s="239" t="s">
        <v>3987</v>
      </c>
      <c r="B2874" s="239">
        <f t="shared" si="298"/>
        <v>100</v>
      </c>
      <c r="C2874" s="239">
        <f t="shared" si="299"/>
        <v>11</v>
      </c>
      <c r="E2874" s="149" t="s">
        <v>1576</v>
      </c>
      <c r="F2874" s="150">
        <v>24.14</v>
      </c>
      <c r="G2874" s="150">
        <v>0.314</v>
      </c>
      <c r="H2874" s="150">
        <v>6.8000000000000005E-2</v>
      </c>
      <c r="I2874" s="151">
        <f t="shared" si="294"/>
        <v>4.08</v>
      </c>
      <c r="J2874">
        <f t="shared" si="295"/>
        <v>2.7199999999999998</v>
      </c>
      <c r="K2874">
        <f t="shared" si="296"/>
        <v>2.04</v>
      </c>
      <c r="L2874">
        <f t="shared" si="297"/>
        <v>3.06</v>
      </c>
      <c r="M2874" s="150"/>
      <c r="U2874" s="239"/>
    </row>
    <row r="2875" spans="1:21">
      <c r="A2875" s="239" t="s">
        <v>3987</v>
      </c>
      <c r="B2875" s="239">
        <f t="shared" si="298"/>
        <v>100</v>
      </c>
      <c r="C2875" s="239">
        <f t="shared" si="299"/>
        <v>12.5</v>
      </c>
      <c r="E2875" s="149" t="s">
        <v>1577</v>
      </c>
      <c r="F2875" s="150">
        <v>29</v>
      </c>
      <c r="G2875" s="150">
        <v>0.314</v>
      </c>
      <c r="H2875" s="150">
        <v>0.08</v>
      </c>
      <c r="I2875" s="151">
        <f t="shared" si="294"/>
        <v>4.8</v>
      </c>
      <c r="J2875">
        <f t="shared" si="295"/>
        <v>3.1999999999999997</v>
      </c>
      <c r="K2875">
        <f t="shared" si="296"/>
        <v>2.4</v>
      </c>
      <c r="L2875">
        <f t="shared" si="297"/>
        <v>3.5999999999999996</v>
      </c>
      <c r="M2875" s="150"/>
      <c r="U2875" s="239"/>
    </row>
    <row r="2876" spans="1:21">
      <c r="A2876" s="239" t="s">
        <v>3987</v>
      </c>
      <c r="B2876" s="239">
        <f t="shared" si="298"/>
        <v>100</v>
      </c>
      <c r="C2876" s="239">
        <f t="shared" si="299"/>
        <v>14</v>
      </c>
      <c r="E2876" s="149" t="s">
        <v>1578</v>
      </c>
      <c r="F2876" s="150">
        <v>29.69</v>
      </c>
      <c r="G2876" s="150">
        <v>0.314</v>
      </c>
      <c r="H2876" s="150">
        <v>8.3999999999999991E-2</v>
      </c>
      <c r="I2876" s="151">
        <f t="shared" si="294"/>
        <v>5.0399999999999991</v>
      </c>
      <c r="J2876">
        <f t="shared" si="295"/>
        <v>3.3599999999999994</v>
      </c>
      <c r="K2876">
        <f t="shared" si="296"/>
        <v>2.5199999999999996</v>
      </c>
      <c r="L2876">
        <f t="shared" si="297"/>
        <v>3.7799999999999994</v>
      </c>
      <c r="M2876" s="150"/>
      <c r="U2876" s="239"/>
    </row>
    <row r="2877" spans="1:21">
      <c r="A2877" s="239" t="s">
        <v>3987</v>
      </c>
      <c r="B2877" s="239">
        <f t="shared" si="298"/>
        <v>100</v>
      </c>
      <c r="C2877" s="239">
        <f t="shared" si="299"/>
        <v>14.5</v>
      </c>
      <c r="E2877" s="149" t="s">
        <v>1579</v>
      </c>
      <c r="F2877" s="150">
        <v>32.4</v>
      </c>
      <c r="G2877" s="150">
        <v>0.314</v>
      </c>
      <c r="H2877" s="150">
        <v>9.1999999999999998E-2</v>
      </c>
      <c r="I2877" s="151">
        <f t="shared" si="294"/>
        <v>5.52</v>
      </c>
      <c r="J2877">
        <f t="shared" si="295"/>
        <v>3.6799999999999997</v>
      </c>
      <c r="K2877">
        <f t="shared" si="296"/>
        <v>2.76</v>
      </c>
      <c r="L2877">
        <f t="shared" si="297"/>
        <v>4.1399999999999997</v>
      </c>
      <c r="M2877" s="150"/>
      <c r="U2877" s="239"/>
    </row>
    <row r="2878" spans="1:21">
      <c r="A2878" s="239" t="s">
        <v>3987</v>
      </c>
      <c r="B2878" s="239">
        <f t="shared" si="298"/>
        <v>100</v>
      </c>
      <c r="C2878" s="239">
        <f t="shared" si="299"/>
        <v>15</v>
      </c>
      <c r="E2878" s="149" t="s">
        <v>1580</v>
      </c>
      <c r="F2878" s="150">
        <v>31.44</v>
      </c>
      <c r="G2878" s="150">
        <v>0.314</v>
      </c>
      <c r="H2878" s="150">
        <v>8.7999999999999995E-2</v>
      </c>
      <c r="I2878" s="151">
        <f t="shared" si="294"/>
        <v>5.2799999999999994</v>
      </c>
      <c r="J2878">
        <f t="shared" si="295"/>
        <v>3.5199999999999996</v>
      </c>
      <c r="K2878">
        <f t="shared" si="296"/>
        <v>2.6399999999999997</v>
      </c>
      <c r="L2878">
        <f t="shared" si="297"/>
        <v>3.9599999999999995</v>
      </c>
      <c r="M2878" s="150"/>
      <c r="U2878" s="239"/>
    </row>
    <row r="2879" spans="1:21">
      <c r="A2879" s="239" t="s">
        <v>3987</v>
      </c>
      <c r="B2879" s="239">
        <f t="shared" si="298"/>
        <v>100</v>
      </c>
      <c r="C2879" s="239">
        <f t="shared" si="299"/>
        <v>17.5</v>
      </c>
      <c r="E2879" s="149" t="s">
        <v>1581</v>
      </c>
      <c r="F2879" s="150">
        <v>35.61</v>
      </c>
      <c r="G2879" s="150">
        <v>0.314</v>
      </c>
      <c r="H2879" s="150">
        <v>0.1</v>
      </c>
      <c r="I2879" s="151">
        <f t="shared" si="294"/>
        <v>6</v>
      </c>
      <c r="J2879">
        <f t="shared" si="295"/>
        <v>4</v>
      </c>
      <c r="K2879">
        <f t="shared" si="296"/>
        <v>3</v>
      </c>
      <c r="L2879">
        <f t="shared" si="297"/>
        <v>4.5</v>
      </c>
      <c r="M2879" s="150"/>
      <c r="U2879" s="239"/>
    </row>
    <row r="2880" spans="1:21">
      <c r="A2880" s="239" t="s">
        <v>3987</v>
      </c>
      <c r="B2880" s="239">
        <f t="shared" si="298"/>
        <v>100</v>
      </c>
      <c r="C2880" s="239">
        <f t="shared" si="299"/>
        <v>18.5</v>
      </c>
      <c r="E2880" s="149" t="s">
        <v>1582</v>
      </c>
      <c r="F2880" s="150">
        <v>39</v>
      </c>
      <c r="G2880" s="150">
        <v>0.314</v>
      </c>
      <c r="H2880" s="150">
        <v>0.10800000000000001</v>
      </c>
      <c r="I2880" s="151">
        <f t="shared" si="294"/>
        <v>6.48</v>
      </c>
      <c r="J2880">
        <f t="shared" si="295"/>
        <v>4.32</v>
      </c>
      <c r="K2880">
        <f t="shared" si="296"/>
        <v>3.24</v>
      </c>
      <c r="L2880">
        <f t="shared" si="297"/>
        <v>4.8600000000000003</v>
      </c>
      <c r="M2880" s="150"/>
      <c r="U2880" s="239"/>
    </row>
    <row r="2881" spans="1:21">
      <c r="A2881" s="239" t="s">
        <v>3987</v>
      </c>
      <c r="B2881" s="239">
        <f t="shared" si="298"/>
        <v>100</v>
      </c>
      <c r="C2881" s="239">
        <f t="shared" si="299"/>
        <v>22</v>
      </c>
      <c r="E2881" s="149" t="s">
        <v>1585</v>
      </c>
      <c r="F2881" s="150">
        <v>43.9</v>
      </c>
      <c r="G2881" s="150">
        <v>0.314</v>
      </c>
      <c r="H2881" s="150">
        <v>0.124</v>
      </c>
      <c r="I2881" s="151">
        <f t="shared" ref="I2881:I2944" si="300">H2881*60</f>
        <v>7.4399999999999995</v>
      </c>
      <c r="J2881">
        <f t="shared" ref="J2881:J2944" si="301">40/60*I2881</f>
        <v>4.9599999999999991</v>
      </c>
      <c r="K2881">
        <f t="shared" ref="K2881:K2944" si="302">(30/60*I2881)</f>
        <v>3.7199999999999998</v>
      </c>
      <c r="L2881">
        <f t="shared" ref="L2881:L2944" si="303">45/60*I2881</f>
        <v>5.58</v>
      </c>
      <c r="M2881" s="150"/>
      <c r="U2881" s="239"/>
    </row>
    <row r="2882" spans="1:21">
      <c r="A2882" s="239" t="s">
        <v>3987</v>
      </c>
      <c r="B2882" s="239">
        <f t="shared" si="298"/>
        <v>101.6</v>
      </c>
      <c r="C2882" s="239">
        <f t="shared" si="299"/>
        <v>1.5</v>
      </c>
      <c r="E2882" s="149" t="s">
        <v>1596</v>
      </c>
      <c r="F2882" s="150">
        <v>3.7</v>
      </c>
      <c r="G2882" s="150">
        <v>0.31902399999999997</v>
      </c>
      <c r="H2882" s="150">
        <v>1.2E-2</v>
      </c>
      <c r="I2882" s="151">
        <f t="shared" si="300"/>
        <v>0.72</v>
      </c>
      <c r="J2882">
        <f t="shared" si="301"/>
        <v>0.48</v>
      </c>
      <c r="K2882">
        <f t="shared" si="302"/>
        <v>0.36</v>
      </c>
      <c r="L2882">
        <f t="shared" si="303"/>
        <v>0.54</v>
      </c>
      <c r="M2882" s="150"/>
      <c r="U2882" s="239"/>
    </row>
    <row r="2883" spans="1:21">
      <c r="A2883" s="239" t="s">
        <v>3987</v>
      </c>
      <c r="B2883" s="239">
        <f t="shared" si="298"/>
        <v>101.6</v>
      </c>
      <c r="C2883" s="239">
        <f t="shared" si="299"/>
        <v>2</v>
      </c>
      <c r="E2883" s="149" t="s">
        <v>1603</v>
      </c>
      <c r="F2883" s="150">
        <v>4.91</v>
      </c>
      <c r="G2883" s="150">
        <v>0.31902399999999997</v>
      </c>
      <c r="H2883" s="150">
        <v>1.2E-2</v>
      </c>
      <c r="I2883" s="151">
        <f t="shared" si="300"/>
        <v>0.72</v>
      </c>
      <c r="J2883">
        <f t="shared" si="301"/>
        <v>0.48</v>
      </c>
      <c r="K2883">
        <f t="shared" si="302"/>
        <v>0.36</v>
      </c>
      <c r="L2883">
        <f t="shared" si="303"/>
        <v>0.54</v>
      </c>
      <c r="M2883" s="150"/>
      <c r="U2883" s="239"/>
    </row>
    <row r="2884" spans="1:21">
      <c r="A2884" s="239" t="s">
        <v>3987</v>
      </c>
      <c r="B2884" s="239">
        <f t="shared" si="298"/>
        <v>101.6</v>
      </c>
      <c r="C2884" s="239">
        <f t="shared" si="299"/>
        <v>2.5</v>
      </c>
      <c r="E2884" s="149" t="s">
        <v>1604</v>
      </c>
      <c r="F2884" s="150">
        <v>6.11</v>
      </c>
      <c r="G2884" s="150">
        <v>0.31902399999999997</v>
      </c>
      <c r="H2884" s="150">
        <v>1.6E-2</v>
      </c>
      <c r="I2884" s="151">
        <f t="shared" si="300"/>
        <v>0.96</v>
      </c>
      <c r="J2884">
        <f t="shared" si="301"/>
        <v>0.6399999999999999</v>
      </c>
      <c r="K2884">
        <f t="shared" si="302"/>
        <v>0.48</v>
      </c>
      <c r="L2884">
        <f t="shared" si="303"/>
        <v>0.72</v>
      </c>
      <c r="M2884" s="150"/>
      <c r="U2884" s="239"/>
    </row>
    <row r="2885" spans="1:21">
      <c r="A2885" s="239" t="s">
        <v>3987</v>
      </c>
      <c r="B2885" s="239">
        <f t="shared" si="298"/>
        <v>101.6</v>
      </c>
      <c r="C2885" s="239">
        <f t="shared" si="299"/>
        <v>3</v>
      </c>
      <c r="E2885" s="149" t="s">
        <v>1606</v>
      </c>
      <c r="F2885" s="150">
        <v>7.29</v>
      </c>
      <c r="G2885" s="150">
        <v>0.31902399999999997</v>
      </c>
      <c r="H2885" s="150">
        <v>0.02</v>
      </c>
      <c r="I2885" s="151">
        <f t="shared" si="300"/>
        <v>1.2</v>
      </c>
      <c r="J2885">
        <f t="shared" si="301"/>
        <v>0.79999999999999993</v>
      </c>
      <c r="K2885">
        <f t="shared" si="302"/>
        <v>0.6</v>
      </c>
      <c r="L2885">
        <f t="shared" si="303"/>
        <v>0.89999999999999991</v>
      </c>
      <c r="M2885" s="150"/>
      <c r="U2885" s="239"/>
    </row>
    <row r="2886" spans="1:21">
      <c r="A2886" s="239" t="s">
        <v>3987</v>
      </c>
      <c r="B2886" s="239">
        <f t="shared" si="298"/>
        <v>101.6</v>
      </c>
      <c r="C2886" s="239">
        <f t="shared" si="299"/>
        <v>3.5</v>
      </c>
      <c r="E2886" s="149" t="s">
        <v>1607</v>
      </c>
      <c r="F2886" s="150">
        <v>8.4700000000000006</v>
      </c>
      <c r="G2886" s="150">
        <v>0.31902399999999997</v>
      </c>
      <c r="H2886" s="150">
        <v>2.4E-2</v>
      </c>
      <c r="I2886" s="151">
        <f t="shared" si="300"/>
        <v>1.44</v>
      </c>
      <c r="J2886">
        <f t="shared" si="301"/>
        <v>0.96</v>
      </c>
      <c r="K2886">
        <f t="shared" si="302"/>
        <v>0.72</v>
      </c>
      <c r="L2886">
        <f t="shared" si="303"/>
        <v>1.08</v>
      </c>
      <c r="M2886" s="150"/>
      <c r="U2886" s="239"/>
    </row>
    <row r="2887" spans="1:21">
      <c r="A2887" s="239" t="s">
        <v>3987</v>
      </c>
      <c r="B2887" s="239">
        <f t="shared" si="298"/>
        <v>101.6</v>
      </c>
      <c r="C2887" s="239">
        <f t="shared" si="299"/>
        <v>3.6</v>
      </c>
      <c r="E2887" s="149" t="s">
        <v>1608</v>
      </c>
      <c r="F2887" s="150">
        <v>8.6999999999999993</v>
      </c>
      <c r="G2887" s="150">
        <v>0.31902399999999997</v>
      </c>
      <c r="H2887" s="150">
        <v>2.4E-2</v>
      </c>
      <c r="I2887" s="151">
        <f t="shared" si="300"/>
        <v>1.44</v>
      </c>
      <c r="J2887">
        <f t="shared" si="301"/>
        <v>0.96</v>
      </c>
      <c r="K2887">
        <f t="shared" si="302"/>
        <v>0.72</v>
      </c>
      <c r="L2887">
        <f t="shared" si="303"/>
        <v>1.08</v>
      </c>
      <c r="M2887" s="150"/>
      <c r="U2887" s="239"/>
    </row>
    <row r="2888" spans="1:21">
      <c r="A2888" s="239" t="s">
        <v>3987</v>
      </c>
      <c r="B2888" s="239">
        <f t="shared" si="298"/>
        <v>101.6</v>
      </c>
      <c r="C2888" s="239">
        <f t="shared" si="299"/>
        <v>4</v>
      </c>
      <c r="E2888" s="149" t="s">
        <v>1609</v>
      </c>
      <c r="F2888" s="150">
        <v>9.6300000000000008</v>
      </c>
      <c r="G2888" s="150">
        <v>0.314</v>
      </c>
      <c r="H2888" s="150">
        <v>2.8000000000000004E-2</v>
      </c>
      <c r="I2888" s="151">
        <f t="shared" si="300"/>
        <v>1.6800000000000002</v>
      </c>
      <c r="J2888">
        <f t="shared" si="301"/>
        <v>1.1200000000000001</v>
      </c>
      <c r="K2888">
        <f t="shared" si="302"/>
        <v>0.84000000000000008</v>
      </c>
      <c r="L2888">
        <f t="shared" si="303"/>
        <v>1.2600000000000002</v>
      </c>
      <c r="M2888" s="150"/>
      <c r="U2888" s="239"/>
    </row>
    <row r="2889" spans="1:21">
      <c r="A2889" s="239" t="s">
        <v>3987</v>
      </c>
      <c r="B2889" s="239">
        <f t="shared" si="298"/>
        <v>101.6</v>
      </c>
      <c r="C2889" s="239">
        <f t="shared" si="299"/>
        <v>4.5</v>
      </c>
      <c r="E2889" s="149" t="s">
        <v>1610</v>
      </c>
      <c r="F2889" s="150">
        <v>10.8</v>
      </c>
      <c r="G2889" s="150">
        <v>0.314</v>
      </c>
      <c r="H2889" s="150">
        <v>3.2000000000000001E-2</v>
      </c>
      <c r="I2889" s="151">
        <f t="shared" si="300"/>
        <v>1.92</v>
      </c>
      <c r="J2889">
        <f t="shared" si="301"/>
        <v>1.2799999999999998</v>
      </c>
      <c r="K2889">
        <f t="shared" si="302"/>
        <v>0.96</v>
      </c>
      <c r="L2889">
        <f t="shared" si="303"/>
        <v>1.44</v>
      </c>
      <c r="M2889" s="150"/>
      <c r="U2889" s="239"/>
    </row>
    <row r="2890" spans="1:21">
      <c r="A2890" s="239" t="s">
        <v>3987</v>
      </c>
      <c r="B2890" s="239">
        <f t="shared" si="298"/>
        <v>101.6</v>
      </c>
      <c r="C2890" s="239">
        <f t="shared" si="299"/>
        <v>4.9000000000000004</v>
      </c>
      <c r="E2890" s="149" t="s">
        <v>1611</v>
      </c>
      <c r="F2890" s="150">
        <v>11.7</v>
      </c>
      <c r="G2890" s="150">
        <v>0.314</v>
      </c>
      <c r="H2890" s="150">
        <v>3.2000000000000001E-2</v>
      </c>
      <c r="I2890" s="151">
        <f t="shared" si="300"/>
        <v>1.92</v>
      </c>
      <c r="J2890">
        <f t="shared" si="301"/>
        <v>1.2799999999999998</v>
      </c>
      <c r="K2890">
        <f t="shared" si="302"/>
        <v>0.96</v>
      </c>
      <c r="L2890">
        <f t="shared" si="303"/>
        <v>1.44</v>
      </c>
      <c r="M2890" s="150"/>
      <c r="U2890" s="239"/>
    </row>
    <row r="2891" spans="1:21">
      <c r="A2891" s="239" t="s">
        <v>3987</v>
      </c>
      <c r="B2891" s="239">
        <f t="shared" si="298"/>
        <v>101.6</v>
      </c>
      <c r="C2891" s="239">
        <f t="shared" si="299"/>
        <v>5</v>
      </c>
      <c r="E2891" s="149" t="s">
        <v>1612</v>
      </c>
      <c r="F2891" s="150">
        <v>11.9</v>
      </c>
      <c r="G2891" s="150">
        <v>0.314</v>
      </c>
      <c r="H2891" s="150">
        <v>3.2000000000000001E-2</v>
      </c>
      <c r="I2891" s="151">
        <f t="shared" si="300"/>
        <v>1.92</v>
      </c>
      <c r="J2891">
        <f t="shared" si="301"/>
        <v>1.2799999999999998</v>
      </c>
      <c r="K2891">
        <f t="shared" si="302"/>
        <v>0.96</v>
      </c>
      <c r="L2891">
        <f t="shared" si="303"/>
        <v>1.44</v>
      </c>
      <c r="M2891" s="150"/>
      <c r="U2891" s="239"/>
    </row>
    <row r="2892" spans="1:21">
      <c r="A2892" s="239" t="s">
        <v>3987</v>
      </c>
      <c r="B2892" s="239">
        <f t="shared" si="298"/>
        <v>101.6</v>
      </c>
      <c r="C2892" s="239">
        <f t="shared" si="299"/>
        <v>5.6</v>
      </c>
      <c r="E2892" s="149" t="s">
        <v>1613</v>
      </c>
      <c r="F2892" s="150">
        <v>13.3</v>
      </c>
      <c r="G2892" s="150">
        <v>0.314</v>
      </c>
      <c r="H2892" s="150">
        <v>3.5999999999999997E-2</v>
      </c>
      <c r="I2892" s="151">
        <f t="shared" si="300"/>
        <v>2.1599999999999997</v>
      </c>
      <c r="J2892">
        <f t="shared" si="301"/>
        <v>1.4399999999999997</v>
      </c>
      <c r="K2892">
        <f t="shared" si="302"/>
        <v>1.0799999999999998</v>
      </c>
      <c r="L2892">
        <f t="shared" si="303"/>
        <v>1.6199999999999997</v>
      </c>
      <c r="M2892" s="150"/>
      <c r="U2892" s="239"/>
    </row>
    <row r="2893" spans="1:21">
      <c r="A2893" s="239" t="s">
        <v>3987</v>
      </c>
      <c r="B2893" s="239">
        <f t="shared" si="298"/>
        <v>101.6</v>
      </c>
      <c r="C2893" s="239">
        <f t="shared" si="299"/>
        <v>6</v>
      </c>
      <c r="E2893" s="149" t="s">
        <v>1614</v>
      </c>
      <c r="F2893" s="150">
        <v>14.1</v>
      </c>
      <c r="G2893" s="150">
        <v>0.31902399999999997</v>
      </c>
      <c r="H2893" s="150">
        <v>0.04</v>
      </c>
      <c r="I2893" s="151">
        <f t="shared" si="300"/>
        <v>2.4</v>
      </c>
      <c r="J2893">
        <f t="shared" si="301"/>
        <v>1.5999999999999999</v>
      </c>
      <c r="K2893">
        <f t="shared" si="302"/>
        <v>1.2</v>
      </c>
      <c r="L2893">
        <f t="shared" si="303"/>
        <v>1.7999999999999998</v>
      </c>
      <c r="M2893" s="150"/>
      <c r="U2893" s="239"/>
    </row>
    <row r="2894" spans="1:21">
      <c r="A2894" s="239" t="s">
        <v>3987</v>
      </c>
      <c r="B2894" s="239">
        <f t="shared" si="298"/>
        <v>101.6</v>
      </c>
      <c r="C2894" s="239">
        <f t="shared" si="299"/>
        <v>6.3</v>
      </c>
      <c r="E2894" s="149" t="s">
        <v>1615</v>
      </c>
      <c r="F2894" s="150">
        <v>14.8</v>
      </c>
      <c r="G2894" s="150">
        <v>0.314</v>
      </c>
      <c r="H2894" s="150">
        <v>0.04</v>
      </c>
      <c r="I2894" s="151">
        <f t="shared" si="300"/>
        <v>2.4</v>
      </c>
      <c r="J2894">
        <f t="shared" si="301"/>
        <v>1.5999999999999999</v>
      </c>
      <c r="K2894">
        <f t="shared" si="302"/>
        <v>1.2</v>
      </c>
      <c r="L2894">
        <f t="shared" si="303"/>
        <v>1.7999999999999998</v>
      </c>
      <c r="M2894" s="150"/>
      <c r="U2894" s="239"/>
    </row>
    <row r="2895" spans="1:21">
      <c r="A2895" s="239" t="s">
        <v>3987</v>
      </c>
      <c r="B2895" s="239">
        <f t="shared" si="298"/>
        <v>101.6</v>
      </c>
      <c r="C2895" s="239">
        <f t="shared" si="299"/>
        <v>7</v>
      </c>
      <c r="E2895" s="149" t="s">
        <v>1616</v>
      </c>
      <c r="F2895" s="150">
        <v>16.3</v>
      </c>
      <c r="G2895" s="150">
        <v>0.31902399999999997</v>
      </c>
      <c r="H2895" s="150">
        <v>4.3999999999999997E-2</v>
      </c>
      <c r="I2895" s="151">
        <f t="shared" si="300"/>
        <v>2.6399999999999997</v>
      </c>
      <c r="J2895">
        <f t="shared" si="301"/>
        <v>1.7599999999999998</v>
      </c>
      <c r="K2895">
        <f t="shared" si="302"/>
        <v>1.3199999999999998</v>
      </c>
      <c r="L2895">
        <f t="shared" si="303"/>
        <v>1.9799999999999998</v>
      </c>
      <c r="M2895" s="150"/>
      <c r="U2895" s="239"/>
    </row>
    <row r="2896" spans="1:21">
      <c r="A2896" s="239" t="s">
        <v>3987</v>
      </c>
      <c r="B2896" s="239">
        <f t="shared" si="298"/>
        <v>101.6</v>
      </c>
      <c r="C2896" s="239">
        <f t="shared" si="299"/>
        <v>7.1</v>
      </c>
      <c r="E2896" s="149" t="s">
        <v>1617</v>
      </c>
      <c r="F2896" s="150">
        <v>16.5</v>
      </c>
      <c r="G2896" s="150">
        <v>0.314</v>
      </c>
      <c r="H2896" s="150">
        <v>4.8000000000000001E-2</v>
      </c>
      <c r="I2896" s="151">
        <f t="shared" si="300"/>
        <v>2.88</v>
      </c>
      <c r="J2896">
        <f t="shared" si="301"/>
        <v>1.92</v>
      </c>
      <c r="K2896">
        <f t="shared" si="302"/>
        <v>1.44</v>
      </c>
      <c r="L2896">
        <f t="shared" si="303"/>
        <v>2.16</v>
      </c>
      <c r="M2896" s="150"/>
      <c r="U2896" s="239"/>
    </row>
    <row r="2897" spans="1:21">
      <c r="A2897" s="239" t="s">
        <v>3987</v>
      </c>
      <c r="B2897" s="239">
        <f t="shared" si="298"/>
        <v>101.6</v>
      </c>
      <c r="C2897" s="239">
        <f t="shared" si="299"/>
        <v>8</v>
      </c>
      <c r="E2897" s="149" t="s">
        <v>1618</v>
      </c>
      <c r="F2897" s="150">
        <v>18.5</v>
      </c>
      <c r="G2897" s="150">
        <v>0.314</v>
      </c>
      <c r="H2897" s="150">
        <v>5.2000000000000005E-2</v>
      </c>
      <c r="I2897" s="151">
        <f t="shared" si="300"/>
        <v>3.12</v>
      </c>
      <c r="J2897">
        <f t="shared" si="301"/>
        <v>2.08</v>
      </c>
      <c r="K2897">
        <f t="shared" si="302"/>
        <v>1.56</v>
      </c>
      <c r="L2897">
        <f t="shared" si="303"/>
        <v>2.34</v>
      </c>
      <c r="M2897" s="150"/>
      <c r="U2897" s="239"/>
    </row>
    <row r="2898" spans="1:21">
      <c r="A2898" s="239" t="s">
        <v>3987</v>
      </c>
      <c r="B2898" s="239">
        <f t="shared" si="298"/>
        <v>101.6</v>
      </c>
      <c r="C2898" s="239">
        <f t="shared" si="299"/>
        <v>8.8000000000000007</v>
      </c>
      <c r="E2898" s="149" t="s">
        <v>1619</v>
      </c>
      <c r="F2898" s="150">
        <v>20.100000000000001</v>
      </c>
      <c r="G2898" s="150">
        <v>0.314</v>
      </c>
      <c r="H2898" s="150">
        <v>5.6000000000000008E-2</v>
      </c>
      <c r="I2898" s="151">
        <f t="shared" si="300"/>
        <v>3.3600000000000003</v>
      </c>
      <c r="J2898">
        <f t="shared" si="301"/>
        <v>2.2400000000000002</v>
      </c>
      <c r="K2898">
        <f t="shared" si="302"/>
        <v>1.6800000000000002</v>
      </c>
      <c r="L2898">
        <f t="shared" si="303"/>
        <v>2.5200000000000005</v>
      </c>
      <c r="M2898" s="150"/>
      <c r="U2898" s="239"/>
    </row>
    <row r="2899" spans="1:21">
      <c r="A2899" s="239" t="s">
        <v>3987</v>
      </c>
      <c r="B2899" s="239">
        <f t="shared" si="298"/>
        <v>101.6</v>
      </c>
      <c r="C2899" s="239">
        <f t="shared" si="299"/>
        <v>10</v>
      </c>
      <c r="E2899" s="149" t="s">
        <v>1597</v>
      </c>
      <c r="F2899" s="150">
        <v>22.6</v>
      </c>
      <c r="G2899" s="150">
        <v>0.314</v>
      </c>
      <c r="H2899" s="150">
        <v>6.4000000000000001E-2</v>
      </c>
      <c r="I2899" s="151">
        <f t="shared" si="300"/>
        <v>3.84</v>
      </c>
      <c r="J2899">
        <f t="shared" si="301"/>
        <v>2.5599999999999996</v>
      </c>
      <c r="K2899">
        <f t="shared" si="302"/>
        <v>1.92</v>
      </c>
      <c r="L2899">
        <f t="shared" si="303"/>
        <v>2.88</v>
      </c>
      <c r="M2899" s="150"/>
      <c r="U2899" s="239"/>
    </row>
    <row r="2900" spans="1:21">
      <c r="A2900" s="239" t="s">
        <v>3987</v>
      </c>
      <c r="B2900" s="239">
        <f t="shared" si="298"/>
        <v>101.6</v>
      </c>
      <c r="C2900" s="239">
        <f t="shared" si="299"/>
        <v>11</v>
      </c>
      <c r="E2900" s="149" t="s">
        <v>1598</v>
      </c>
      <c r="F2900" s="150">
        <v>24.6</v>
      </c>
      <c r="G2900" s="150">
        <v>0.314</v>
      </c>
      <c r="H2900" s="150">
        <v>6.8000000000000005E-2</v>
      </c>
      <c r="I2900" s="151">
        <f t="shared" si="300"/>
        <v>4.08</v>
      </c>
      <c r="J2900">
        <f t="shared" si="301"/>
        <v>2.7199999999999998</v>
      </c>
      <c r="K2900">
        <f t="shared" si="302"/>
        <v>2.04</v>
      </c>
      <c r="L2900">
        <f t="shared" si="303"/>
        <v>3.06</v>
      </c>
      <c r="M2900" s="150"/>
      <c r="U2900" s="239"/>
    </row>
    <row r="2901" spans="1:21">
      <c r="A2901" s="239" t="s">
        <v>3987</v>
      </c>
      <c r="B2901" s="239">
        <f t="shared" si="298"/>
        <v>101.6</v>
      </c>
      <c r="C2901" s="239">
        <f t="shared" si="299"/>
        <v>12.5</v>
      </c>
      <c r="E2901" s="149" t="s">
        <v>1599</v>
      </c>
      <c r="F2901" s="150">
        <v>27.5</v>
      </c>
      <c r="G2901" s="150">
        <v>0.314</v>
      </c>
      <c r="H2901" s="150">
        <v>7.5999999999999998E-2</v>
      </c>
      <c r="I2901" s="151">
        <f t="shared" si="300"/>
        <v>4.5599999999999996</v>
      </c>
      <c r="J2901">
        <f t="shared" si="301"/>
        <v>3.0399999999999996</v>
      </c>
      <c r="K2901">
        <f t="shared" si="302"/>
        <v>2.2799999999999998</v>
      </c>
      <c r="L2901">
        <f t="shared" si="303"/>
        <v>3.42</v>
      </c>
      <c r="M2901" s="150"/>
      <c r="U2901" s="239"/>
    </row>
    <row r="2902" spans="1:21">
      <c r="A2902" s="239" t="s">
        <v>3987</v>
      </c>
      <c r="B2902" s="239">
        <f t="shared" si="298"/>
        <v>101.6</v>
      </c>
      <c r="C2902" s="239">
        <f t="shared" si="299"/>
        <v>14.2</v>
      </c>
      <c r="E2902" s="149" t="s">
        <v>1600</v>
      </c>
      <c r="F2902" s="150">
        <v>30.6</v>
      </c>
      <c r="G2902" s="150">
        <v>0.314</v>
      </c>
      <c r="H2902" s="150">
        <v>8.3999999999999991E-2</v>
      </c>
      <c r="I2902" s="151">
        <f t="shared" si="300"/>
        <v>5.0399999999999991</v>
      </c>
      <c r="J2902">
        <f t="shared" si="301"/>
        <v>3.3599999999999994</v>
      </c>
      <c r="K2902">
        <f t="shared" si="302"/>
        <v>2.5199999999999996</v>
      </c>
      <c r="L2902">
        <f t="shared" si="303"/>
        <v>3.7799999999999994</v>
      </c>
      <c r="M2902" s="150"/>
      <c r="U2902" s="239"/>
    </row>
    <row r="2903" spans="1:21">
      <c r="A2903" s="239" t="s">
        <v>3987</v>
      </c>
      <c r="B2903" s="239">
        <f t="shared" si="298"/>
        <v>101.6</v>
      </c>
      <c r="C2903" s="239">
        <f t="shared" si="299"/>
        <v>16</v>
      </c>
      <c r="E2903" s="149" t="s">
        <v>1601</v>
      </c>
      <c r="F2903" s="150">
        <v>33.799999999999997</v>
      </c>
      <c r="G2903" s="150">
        <v>0.314</v>
      </c>
      <c r="H2903" s="150">
        <v>9.6000000000000002E-2</v>
      </c>
      <c r="I2903" s="151">
        <f t="shared" si="300"/>
        <v>5.76</v>
      </c>
      <c r="J2903">
        <f t="shared" si="301"/>
        <v>3.84</v>
      </c>
      <c r="K2903">
        <f t="shared" si="302"/>
        <v>2.88</v>
      </c>
      <c r="L2903">
        <f t="shared" si="303"/>
        <v>4.32</v>
      </c>
      <c r="M2903" s="150"/>
      <c r="U2903" s="239"/>
    </row>
    <row r="2904" spans="1:21">
      <c r="A2904" s="239" t="s">
        <v>3987</v>
      </c>
      <c r="B2904" s="239">
        <f t="shared" si="298"/>
        <v>101.6</v>
      </c>
      <c r="C2904" s="239">
        <f t="shared" si="299"/>
        <v>17.5</v>
      </c>
      <c r="E2904" s="149" t="s">
        <v>1602</v>
      </c>
      <c r="F2904" s="150">
        <v>36.299999999999997</v>
      </c>
      <c r="G2904" s="150">
        <v>0.314</v>
      </c>
      <c r="H2904" s="150">
        <v>0.1</v>
      </c>
      <c r="I2904" s="151">
        <f t="shared" si="300"/>
        <v>6</v>
      </c>
      <c r="J2904">
        <f t="shared" si="301"/>
        <v>4</v>
      </c>
      <c r="K2904">
        <f t="shared" si="302"/>
        <v>3</v>
      </c>
      <c r="L2904">
        <f t="shared" si="303"/>
        <v>4.5</v>
      </c>
      <c r="M2904" s="150"/>
      <c r="U2904" s="239"/>
    </row>
    <row r="2905" spans="1:21">
      <c r="A2905" s="239" t="s">
        <v>3987</v>
      </c>
      <c r="B2905" s="239">
        <f t="shared" si="298"/>
        <v>101.6</v>
      </c>
      <c r="C2905" s="239">
        <f t="shared" si="299"/>
        <v>20</v>
      </c>
      <c r="E2905" s="149" t="s">
        <v>1605</v>
      </c>
      <c r="F2905" s="150">
        <v>40.200000000000003</v>
      </c>
      <c r="G2905" s="150">
        <v>0.314</v>
      </c>
      <c r="H2905" s="150">
        <v>0.11200000000000002</v>
      </c>
      <c r="I2905" s="151">
        <f t="shared" si="300"/>
        <v>6.7200000000000006</v>
      </c>
      <c r="J2905">
        <f t="shared" si="301"/>
        <v>4.4800000000000004</v>
      </c>
      <c r="K2905">
        <f t="shared" si="302"/>
        <v>3.3600000000000003</v>
      </c>
      <c r="L2905">
        <f t="shared" si="303"/>
        <v>5.0400000000000009</v>
      </c>
      <c r="M2905" s="150"/>
      <c r="U2905" s="239"/>
    </row>
    <row r="2906" spans="1:21">
      <c r="A2906" s="239" t="s">
        <v>3987</v>
      </c>
      <c r="B2906" s="239">
        <f t="shared" si="298"/>
        <v>102</v>
      </c>
      <c r="C2906" s="239">
        <f t="shared" si="299"/>
        <v>1.5</v>
      </c>
      <c r="E2906" s="149" t="s">
        <v>1620</v>
      </c>
      <c r="F2906" s="150">
        <v>3.72</v>
      </c>
      <c r="G2906" s="150">
        <v>0.32028000000000001</v>
      </c>
      <c r="H2906" s="150">
        <v>1.2E-2</v>
      </c>
      <c r="I2906" s="151">
        <f t="shared" si="300"/>
        <v>0.72</v>
      </c>
      <c r="J2906">
        <f t="shared" si="301"/>
        <v>0.48</v>
      </c>
      <c r="K2906">
        <f t="shared" si="302"/>
        <v>0.36</v>
      </c>
      <c r="L2906">
        <f t="shared" si="303"/>
        <v>0.54</v>
      </c>
      <c r="M2906" s="150"/>
      <c r="U2906" s="239"/>
    </row>
    <row r="2907" spans="1:21">
      <c r="A2907" s="239" t="s">
        <v>3987</v>
      </c>
      <c r="B2907" s="239">
        <f t="shared" si="298"/>
        <v>102</v>
      </c>
      <c r="C2907" s="239">
        <f t="shared" si="299"/>
        <v>2</v>
      </c>
      <c r="E2907" s="149" t="s">
        <v>1621</v>
      </c>
      <c r="F2907" s="150">
        <v>4.93</v>
      </c>
      <c r="G2907" s="150">
        <v>0.32028000000000001</v>
      </c>
      <c r="H2907" s="150">
        <v>1.2E-2</v>
      </c>
      <c r="I2907" s="151">
        <f t="shared" si="300"/>
        <v>0.72</v>
      </c>
      <c r="J2907">
        <f t="shared" si="301"/>
        <v>0.48</v>
      </c>
      <c r="K2907">
        <f t="shared" si="302"/>
        <v>0.36</v>
      </c>
      <c r="L2907">
        <f t="shared" si="303"/>
        <v>0.54</v>
      </c>
      <c r="M2907" s="150"/>
      <c r="U2907" s="239"/>
    </row>
    <row r="2908" spans="1:21">
      <c r="A2908" s="239" t="s">
        <v>3987</v>
      </c>
      <c r="B2908" s="239">
        <f t="shared" si="298"/>
        <v>102</v>
      </c>
      <c r="C2908" s="239">
        <f t="shared" si="299"/>
        <v>2.5</v>
      </c>
      <c r="E2908" s="149" t="s">
        <v>1622</v>
      </c>
      <c r="F2908" s="150">
        <v>6.14</v>
      </c>
      <c r="G2908" s="150">
        <v>0.32028000000000001</v>
      </c>
      <c r="H2908" s="150">
        <v>1.6E-2</v>
      </c>
      <c r="I2908" s="151">
        <f t="shared" si="300"/>
        <v>0.96</v>
      </c>
      <c r="J2908">
        <f t="shared" si="301"/>
        <v>0.6399999999999999</v>
      </c>
      <c r="K2908">
        <f t="shared" si="302"/>
        <v>0.48</v>
      </c>
      <c r="L2908">
        <f t="shared" si="303"/>
        <v>0.72</v>
      </c>
      <c r="M2908" s="150"/>
      <c r="U2908" s="239"/>
    </row>
    <row r="2909" spans="1:21">
      <c r="A2909" s="239" t="s">
        <v>3987</v>
      </c>
      <c r="B2909" s="239">
        <f t="shared" si="298"/>
        <v>102</v>
      </c>
      <c r="C2909" s="239">
        <f t="shared" si="299"/>
        <v>3</v>
      </c>
      <c r="E2909" s="149" t="s">
        <v>1623</v>
      </c>
      <c r="F2909" s="150">
        <v>7.32</v>
      </c>
      <c r="G2909" s="150">
        <v>0.32028000000000001</v>
      </c>
      <c r="H2909" s="150">
        <v>0.02</v>
      </c>
      <c r="I2909" s="151">
        <f t="shared" si="300"/>
        <v>1.2</v>
      </c>
      <c r="J2909">
        <f t="shared" si="301"/>
        <v>0.79999999999999993</v>
      </c>
      <c r="K2909">
        <f t="shared" si="302"/>
        <v>0.6</v>
      </c>
      <c r="L2909">
        <f t="shared" si="303"/>
        <v>0.89999999999999991</v>
      </c>
      <c r="M2909" s="150"/>
      <c r="U2909" s="239"/>
    </row>
    <row r="2910" spans="1:21">
      <c r="A2910" s="239" t="s">
        <v>3987</v>
      </c>
      <c r="B2910" s="239">
        <f t="shared" si="298"/>
        <v>102</v>
      </c>
      <c r="C2910" s="239">
        <f t="shared" si="299"/>
        <v>3.5</v>
      </c>
      <c r="E2910" s="149" t="s">
        <v>1624</v>
      </c>
      <c r="F2910" s="150">
        <v>8.5</v>
      </c>
      <c r="G2910" s="150">
        <v>0.32028000000000001</v>
      </c>
      <c r="H2910" s="150">
        <v>2.4E-2</v>
      </c>
      <c r="I2910" s="151">
        <f t="shared" si="300"/>
        <v>1.44</v>
      </c>
      <c r="J2910">
        <f t="shared" si="301"/>
        <v>0.96</v>
      </c>
      <c r="K2910">
        <f t="shared" si="302"/>
        <v>0.72</v>
      </c>
      <c r="L2910">
        <f t="shared" si="303"/>
        <v>1.08</v>
      </c>
      <c r="M2910" s="150"/>
      <c r="U2910" s="239"/>
    </row>
    <row r="2911" spans="1:21">
      <c r="A2911" s="239" t="s">
        <v>3987</v>
      </c>
      <c r="B2911" s="239">
        <f t="shared" si="298"/>
        <v>102</v>
      </c>
      <c r="C2911" s="239">
        <f t="shared" si="299"/>
        <v>4</v>
      </c>
      <c r="E2911" s="149" t="s">
        <v>1625</v>
      </c>
      <c r="F2911" s="150">
        <v>9.67</v>
      </c>
      <c r="G2911" s="150">
        <v>0.32028000000000001</v>
      </c>
      <c r="H2911" s="150">
        <v>2.8000000000000004E-2</v>
      </c>
      <c r="I2911" s="151">
        <f t="shared" si="300"/>
        <v>1.6800000000000002</v>
      </c>
      <c r="J2911">
        <f t="shared" si="301"/>
        <v>1.1200000000000001</v>
      </c>
      <c r="K2911">
        <f t="shared" si="302"/>
        <v>0.84000000000000008</v>
      </c>
      <c r="L2911">
        <f t="shared" si="303"/>
        <v>1.2600000000000002</v>
      </c>
      <c r="M2911" s="150"/>
      <c r="U2911" s="239"/>
    </row>
    <row r="2912" spans="1:21">
      <c r="A2912" s="239" t="s">
        <v>3987</v>
      </c>
      <c r="B2912" s="239">
        <f t="shared" si="298"/>
        <v>102</v>
      </c>
      <c r="C2912" s="239">
        <f t="shared" si="299"/>
        <v>5</v>
      </c>
      <c r="E2912" s="149" t="s">
        <v>1626</v>
      </c>
      <c r="F2912" s="150">
        <v>11.96</v>
      </c>
      <c r="G2912" s="150">
        <v>0.32028000000000001</v>
      </c>
      <c r="H2912" s="150">
        <v>3.2000000000000001E-2</v>
      </c>
      <c r="I2912" s="151">
        <f t="shared" si="300"/>
        <v>1.92</v>
      </c>
      <c r="J2912">
        <f t="shared" si="301"/>
        <v>1.2799999999999998</v>
      </c>
      <c r="K2912">
        <f t="shared" si="302"/>
        <v>0.96</v>
      </c>
      <c r="L2912">
        <f t="shared" si="303"/>
        <v>1.44</v>
      </c>
      <c r="M2912" s="150"/>
      <c r="U2912" s="239"/>
    </row>
    <row r="2913" spans="1:21">
      <c r="A2913" s="239" t="s">
        <v>3987</v>
      </c>
      <c r="B2913" s="239">
        <f t="shared" si="298"/>
        <v>102</v>
      </c>
      <c r="C2913" s="239">
        <f t="shared" si="299"/>
        <v>6</v>
      </c>
      <c r="E2913" s="149" t="s">
        <v>1627</v>
      </c>
      <c r="F2913" s="150">
        <v>14.21</v>
      </c>
      <c r="G2913" s="150">
        <v>0.32028000000000001</v>
      </c>
      <c r="H2913" s="150">
        <v>0.04</v>
      </c>
      <c r="I2913" s="151">
        <f t="shared" si="300"/>
        <v>2.4</v>
      </c>
      <c r="J2913">
        <f t="shared" si="301"/>
        <v>1.5999999999999999</v>
      </c>
      <c r="K2913">
        <f t="shared" si="302"/>
        <v>1.2</v>
      </c>
      <c r="L2913">
        <f t="shared" si="303"/>
        <v>1.7999999999999998</v>
      </c>
      <c r="M2913" s="150"/>
      <c r="U2913" s="239"/>
    </row>
    <row r="2914" spans="1:21">
      <c r="A2914" s="239" t="s">
        <v>3987</v>
      </c>
      <c r="B2914" s="239">
        <f t="shared" si="298"/>
        <v>102</v>
      </c>
      <c r="C2914" s="239">
        <f t="shared" si="299"/>
        <v>7</v>
      </c>
      <c r="E2914" s="149" t="s">
        <v>1628</v>
      </c>
      <c r="F2914" s="150">
        <v>16.399999999999999</v>
      </c>
      <c r="G2914" s="150">
        <v>0.32028000000000001</v>
      </c>
      <c r="H2914" s="150">
        <v>4.3999999999999997E-2</v>
      </c>
      <c r="I2914" s="151">
        <f t="shared" si="300"/>
        <v>2.6399999999999997</v>
      </c>
      <c r="J2914">
        <f t="shared" si="301"/>
        <v>1.7599999999999998</v>
      </c>
      <c r="K2914">
        <f t="shared" si="302"/>
        <v>1.3199999999999998</v>
      </c>
      <c r="L2914">
        <f t="shared" si="303"/>
        <v>1.9799999999999998</v>
      </c>
      <c r="M2914" s="150"/>
      <c r="U2914" s="239"/>
    </row>
    <row r="2915" spans="1:21">
      <c r="A2915" s="239" t="s">
        <v>3987</v>
      </c>
      <c r="B2915" s="239">
        <f t="shared" si="298"/>
        <v>102</v>
      </c>
      <c r="C2915" s="239">
        <f t="shared" si="299"/>
        <v>8</v>
      </c>
      <c r="E2915" s="149" t="s">
        <v>1629</v>
      </c>
      <c r="F2915" s="150">
        <v>18.55</v>
      </c>
      <c r="G2915" s="150">
        <v>0.32028000000000001</v>
      </c>
      <c r="H2915" s="150">
        <v>5.2000000000000005E-2</v>
      </c>
      <c r="I2915" s="151">
        <f t="shared" si="300"/>
        <v>3.12</v>
      </c>
      <c r="J2915">
        <f t="shared" si="301"/>
        <v>2.08</v>
      </c>
      <c r="K2915">
        <f t="shared" si="302"/>
        <v>1.56</v>
      </c>
      <c r="L2915">
        <f t="shared" si="303"/>
        <v>2.34</v>
      </c>
      <c r="M2915" s="150"/>
      <c r="U2915" s="239"/>
    </row>
    <row r="2916" spans="1:21">
      <c r="A2916" s="239" t="s">
        <v>3987</v>
      </c>
      <c r="B2916" s="239">
        <f t="shared" si="298"/>
        <v>103</v>
      </c>
      <c r="C2916" s="239">
        <f t="shared" si="299"/>
        <v>1.5</v>
      </c>
      <c r="E2916" s="149" t="s">
        <v>1630</v>
      </c>
      <c r="F2916" s="150">
        <v>3.5</v>
      </c>
      <c r="G2916" s="150">
        <v>0.32341999999999999</v>
      </c>
      <c r="H2916" s="150">
        <v>0.01</v>
      </c>
      <c r="I2916" s="151">
        <f t="shared" si="300"/>
        <v>0.6</v>
      </c>
      <c r="J2916">
        <f t="shared" si="301"/>
        <v>0.39999999999999997</v>
      </c>
      <c r="K2916">
        <f t="shared" si="302"/>
        <v>0.3</v>
      </c>
      <c r="L2916">
        <f t="shared" si="303"/>
        <v>0.44999999999999996</v>
      </c>
      <c r="M2916" s="150"/>
      <c r="U2916" s="239"/>
    </row>
    <row r="2917" spans="1:21">
      <c r="A2917" s="239" t="s">
        <v>3987</v>
      </c>
      <c r="B2917" s="239">
        <f t="shared" si="298"/>
        <v>103</v>
      </c>
      <c r="C2917" s="239">
        <f t="shared" si="299"/>
        <v>6.5</v>
      </c>
      <c r="E2917" s="149" t="s">
        <v>1631</v>
      </c>
      <c r="F2917" s="150">
        <v>15.47</v>
      </c>
      <c r="G2917" s="150">
        <v>0.32341999999999999</v>
      </c>
      <c r="H2917" s="150">
        <v>4.3999999999999997E-2</v>
      </c>
      <c r="I2917" s="151">
        <f t="shared" si="300"/>
        <v>2.6399999999999997</v>
      </c>
      <c r="J2917">
        <f t="shared" si="301"/>
        <v>1.7599999999999998</v>
      </c>
      <c r="K2917">
        <f t="shared" si="302"/>
        <v>1.3199999999999998</v>
      </c>
      <c r="L2917">
        <f t="shared" si="303"/>
        <v>1.9799999999999998</v>
      </c>
      <c r="M2917" s="150"/>
      <c r="U2917" s="239"/>
    </row>
    <row r="2918" spans="1:21">
      <c r="A2918" s="239" t="s">
        <v>3987</v>
      </c>
      <c r="B2918" s="239">
        <f t="shared" ref="B2918:B2981" si="304">SPLITME($E2918,0,"*","tube Ø")</f>
        <v>104</v>
      </c>
      <c r="C2918" s="239">
        <f t="shared" ref="C2918:C2981" si="305">SPLITME($E2918,1,"*","tube Ø")</f>
        <v>2</v>
      </c>
      <c r="E2918" s="149" t="s">
        <v>1632</v>
      </c>
      <c r="F2918" s="150">
        <v>5.03</v>
      </c>
      <c r="G2918" s="150">
        <v>0.32656000000000002</v>
      </c>
      <c r="H2918" s="150">
        <v>1.6E-2</v>
      </c>
      <c r="I2918" s="151">
        <f t="shared" si="300"/>
        <v>0.96</v>
      </c>
      <c r="J2918">
        <f t="shared" si="301"/>
        <v>0.6399999999999999</v>
      </c>
      <c r="K2918">
        <f t="shared" si="302"/>
        <v>0.48</v>
      </c>
      <c r="L2918">
        <f t="shared" si="303"/>
        <v>0.72</v>
      </c>
      <c r="M2918" s="150"/>
      <c r="U2918" s="239"/>
    </row>
    <row r="2919" spans="1:21">
      <c r="A2919" s="239" t="s">
        <v>3987</v>
      </c>
      <c r="B2919" s="239">
        <f t="shared" si="304"/>
        <v>105</v>
      </c>
      <c r="C2919" s="239">
        <f t="shared" si="305"/>
        <v>1.5</v>
      </c>
      <c r="E2919" s="149" t="s">
        <v>1633</v>
      </c>
      <c r="F2919" s="150">
        <v>3.83</v>
      </c>
      <c r="G2919" s="150">
        <v>0.32969999999999999</v>
      </c>
      <c r="H2919" s="150">
        <v>1.2E-2</v>
      </c>
      <c r="I2919" s="151">
        <f t="shared" si="300"/>
        <v>0.72</v>
      </c>
      <c r="J2919">
        <f t="shared" si="301"/>
        <v>0.48</v>
      </c>
      <c r="K2919">
        <f t="shared" si="302"/>
        <v>0.36</v>
      </c>
      <c r="L2919">
        <f t="shared" si="303"/>
        <v>0.54</v>
      </c>
      <c r="M2919" s="150"/>
      <c r="U2919" s="239"/>
    </row>
    <row r="2920" spans="1:21">
      <c r="A2920" s="239" t="s">
        <v>3987</v>
      </c>
      <c r="B2920" s="239">
        <f t="shared" si="304"/>
        <v>105</v>
      </c>
      <c r="C2920" s="239">
        <f t="shared" si="305"/>
        <v>2</v>
      </c>
      <c r="E2920" s="149" t="s">
        <v>1637</v>
      </c>
      <c r="F2920" s="150">
        <v>5.08</v>
      </c>
      <c r="G2920" s="150">
        <v>0.32969999999999999</v>
      </c>
      <c r="H2920" s="150">
        <v>1.6E-2</v>
      </c>
      <c r="I2920" s="151">
        <f t="shared" si="300"/>
        <v>0.96</v>
      </c>
      <c r="J2920">
        <f t="shared" si="301"/>
        <v>0.6399999999999999</v>
      </c>
      <c r="K2920">
        <f t="shared" si="302"/>
        <v>0.48</v>
      </c>
      <c r="L2920">
        <f t="shared" si="303"/>
        <v>0.72</v>
      </c>
      <c r="M2920" s="150"/>
      <c r="U2920" s="239"/>
    </row>
    <row r="2921" spans="1:21">
      <c r="A2921" s="239" t="s">
        <v>3987</v>
      </c>
      <c r="B2921" s="239">
        <f t="shared" si="304"/>
        <v>105</v>
      </c>
      <c r="C2921" s="239">
        <f t="shared" si="305"/>
        <v>2.5</v>
      </c>
      <c r="E2921" s="149" t="s">
        <v>1638</v>
      </c>
      <c r="F2921" s="150">
        <v>6.32</v>
      </c>
      <c r="G2921" s="150">
        <v>0.32969999999999999</v>
      </c>
      <c r="H2921" s="150">
        <v>1.6E-2</v>
      </c>
      <c r="I2921" s="151">
        <f t="shared" si="300"/>
        <v>0.96</v>
      </c>
      <c r="J2921">
        <f t="shared" si="301"/>
        <v>0.6399999999999999</v>
      </c>
      <c r="K2921">
        <f t="shared" si="302"/>
        <v>0.48</v>
      </c>
      <c r="L2921">
        <f t="shared" si="303"/>
        <v>0.72</v>
      </c>
      <c r="M2921" s="150"/>
      <c r="U2921" s="239"/>
    </row>
    <row r="2922" spans="1:21">
      <c r="A2922" s="239" t="s">
        <v>3987</v>
      </c>
      <c r="B2922" s="239">
        <f t="shared" si="304"/>
        <v>105</v>
      </c>
      <c r="C2922" s="239">
        <f t="shared" si="305"/>
        <v>3</v>
      </c>
      <c r="E2922" s="149" t="s">
        <v>1639</v>
      </c>
      <c r="F2922" s="150">
        <v>7.55</v>
      </c>
      <c r="G2922" s="150">
        <v>0.32969999999999999</v>
      </c>
      <c r="H2922" s="150">
        <v>0.02</v>
      </c>
      <c r="I2922" s="151">
        <f t="shared" si="300"/>
        <v>1.2</v>
      </c>
      <c r="J2922">
        <f t="shared" si="301"/>
        <v>0.79999999999999993</v>
      </c>
      <c r="K2922">
        <f t="shared" si="302"/>
        <v>0.6</v>
      </c>
      <c r="L2922">
        <f t="shared" si="303"/>
        <v>0.89999999999999991</v>
      </c>
      <c r="M2922" s="150"/>
      <c r="U2922" s="239"/>
    </row>
    <row r="2923" spans="1:21">
      <c r="A2923" s="239" t="s">
        <v>3987</v>
      </c>
      <c r="B2923" s="239">
        <f t="shared" si="304"/>
        <v>105</v>
      </c>
      <c r="C2923" s="239">
        <f t="shared" si="305"/>
        <v>3.5</v>
      </c>
      <c r="E2923" s="149" t="s">
        <v>1640</v>
      </c>
      <c r="F2923" s="150">
        <v>8.76</v>
      </c>
      <c r="G2923" s="150">
        <v>0.32969999999999999</v>
      </c>
      <c r="H2923" s="150">
        <v>2.4E-2</v>
      </c>
      <c r="I2923" s="151">
        <f t="shared" si="300"/>
        <v>1.44</v>
      </c>
      <c r="J2923">
        <f t="shared" si="301"/>
        <v>0.96</v>
      </c>
      <c r="K2923">
        <f t="shared" si="302"/>
        <v>0.72</v>
      </c>
      <c r="L2923">
        <f t="shared" si="303"/>
        <v>1.08</v>
      </c>
      <c r="M2923" s="150"/>
      <c r="U2923" s="239"/>
    </row>
    <row r="2924" spans="1:21">
      <c r="A2924" s="239" t="s">
        <v>3987</v>
      </c>
      <c r="B2924" s="239">
        <f t="shared" si="304"/>
        <v>105</v>
      </c>
      <c r="C2924" s="239">
        <f t="shared" si="305"/>
        <v>4</v>
      </c>
      <c r="E2924" s="149" t="s">
        <v>1641</v>
      </c>
      <c r="F2924" s="150">
        <v>9.9600000000000009</v>
      </c>
      <c r="G2924" s="150">
        <v>0.32969999999999999</v>
      </c>
      <c r="H2924" s="150">
        <v>2.8000000000000004E-2</v>
      </c>
      <c r="I2924" s="151">
        <f t="shared" si="300"/>
        <v>1.6800000000000002</v>
      </c>
      <c r="J2924">
        <f t="shared" si="301"/>
        <v>1.1200000000000001</v>
      </c>
      <c r="K2924">
        <f t="shared" si="302"/>
        <v>0.84000000000000008</v>
      </c>
      <c r="L2924">
        <f t="shared" si="303"/>
        <v>1.2600000000000002</v>
      </c>
      <c r="M2924" s="150"/>
      <c r="U2924" s="239"/>
    </row>
    <row r="2925" spans="1:21">
      <c r="A2925" s="239" t="s">
        <v>3987</v>
      </c>
      <c r="B2925" s="239">
        <f t="shared" si="304"/>
        <v>105</v>
      </c>
      <c r="C2925" s="239">
        <f t="shared" si="305"/>
        <v>4.5</v>
      </c>
      <c r="E2925" s="149" t="s">
        <v>1642</v>
      </c>
      <c r="F2925" s="150">
        <v>11.15</v>
      </c>
      <c r="G2925" s="150">
        <v>0.32969999999999999</v>
      </c>
      <c r="H2925" s="150">
        <v>3.2000000000000001E-2</v>
      </c>
      <c r="I2925" s="151">
        <f t="shared" si="300"/>
        <v>1.92</v>
      </c>
      <c r="J2925">
        <f t="shared" si="301"/>
        <v>1.2799999999999998</v>
      </c>
      <c r="K2925">
        <f t="shared" si="302"/>
        <v>0.96</v>
      </c>
      <c r="L2925">
        <f t="shared" si="303"/>
        <v>1.44</v>
      </c>
      <c r="M2925" s="150"/>
      <c r="U2925" s="239"/>
    </row>
    <row r="2926" spans="1:21">
      <c r="A2926" s="239" t="s">
        <v>3987</v>
      </c>
      <c r="B2926" s="239">
        <f t="shared" si="304"/>
        <v>105</v>
      </c>
      <c r="C2926" s="239">
        <f t="shared" si="305"/>
        <v>5</v>
      </c>
      <c r="E2926" s="149" t="s">
        <v>1643</v>
      </c>
      <c r="F2926" s="150">
        <v>12.33</v>
      </c>
      <c r="G2926" s="150">
        <v>0.32969999999999999</v>
      </c>
      <c r="H2926" s="150">
        <v>3.5999999999999997E-2</v>
      </c>
      <c r="I2926" s="151">
        <f t="shared" si="300"/>
        <v>2.1599999999999997</v>
      </c>
      <c r="J2926">
        <f t="shared" si="301"/>
        <v>1.4399999999999997</v>
      </c>
      <c r="K2926">
        <f t="shared" si="302"/>
        <v>1.0799999999999998</v>
      </c>
      <c r="L2926">
        <f t="shared" si="303"/>
        <v>1.6199999999999997</v>
      </c>
      <c r="M2926" s="150"/>
      <c r="U2926" s="239"/>
    </row>
    <row r="2927" spans="1:21">
      <c r="A2927" s="239" t="s">
        <v>3987</v>
      </c>
      <c r="B2927" s="239">
        <f t="shared" si="304"/>
        <v>105</v>
      </c>
      <c r="C2927" s="239">
        <f t="shared" si="305"/>
        <v>6</v>
      </c>
      <c r="E2927" s="149" t="s">
        <v>1644</v>
      </c>
      <c r="F2927" s="150">
        <v>14.65</v>
      </c>
      <c r="G2927" s="150">
        <v>0.32969999999999999</v>
      </c>
      <c r="H2927" s="150">
        <v>0.04</v>
      </c>
      <c r="I2927" s="151">
        <f t="shared" si="300"/>
        <v>2.4</v>
      </c>
      <c r="J2927">
        <f t="shared" si="301"/>
        <v>1.5999999999999999</v>
      </c>
      <c r="K2927">
        <f t="shared" si="302"/>
        <v>1.2</v>
      </c>
      <c r="L2927">
        <f t="shared" si="303"/>
        <v>1.7999999999999998</v>
      </c>
      <c r="M2927" s="150"/>
      <c r="U2927" s="239"/>
    </row>
    <row r="2928" spans="1:21">
      <c r="A2928" s="239" t="s">
        <v>3987</v>
      </c>
      <c r="B2928" s="239">
        <f t="shared" si="304"/>
        <v>105</v>
      </c>
      <c r="C2928" s="239">
        <f t="shared" si="305"/>
        <v>7</v>
      </c>
      <c r="E2928" s="149" t="s">
        <v>1645</v>
      </c>
      <c r="F2928" s="150">
        <v>16.920000000000002</v>
      </c>
      <c r="G2928" s="150">
        <v>0.32969999999999999</v>
      </c>
      <c r="H2928" s="150">
        <v>4.8000000000000001E-2</v>
      </c>
      <c r="I2928" s="151">
        <f t="shared" si="300"/>
        <v>2.88</v>
      </c>
      <c r="J2928">
        <f t="shared" si="301"/>
        <v>1.92</v>
      </c>
      <c r="K2928">
        <f t="shared" si="302"/>
        <v>1.44</v>
      </c>
      <c r="L2928">
        <f t="shared" si="303"/>
        <v>2.16</v>
      </c>
      <c r="M2928" s="150"/>
      <c r="U2928" s="239"/>
    </row>
    <row r="2929" spans="1:21">
      <c r="A2929" s="239" t="s">
        <v>3987</v>
      </c>
      <c r="B2929" s="239">
        <f t="shared" si="304"/>
        <v>105</v>
      </c>
      <c r="C2929" s="239">
        <f t="shared" si="305"/>
        <v>7.5</v>
      </c>
      <c r="E2929" s="149" t="s">
        <v>1646</v>
      </c>
      <c r="F2929" s="150">
        <v>18.03</v>
      </c>
      <c r="G2929" s="150">
        <v>0.32969999999999999</v>
      </c>
      <c r="H2929" s="150">
        <v>5.2000000000000005E-2</v>
      </c>
      <c r="I2929" s="151">
        <f t="shared" si="300"/>
        <v>3.12</v>
      </c>
      <c r="J2929">
        <f t="shared" si="301"/>
        <v>2.08</v>
      </c>
      <c r="K2929">
        <f t="shared" si="302"/>
        <v>1.56</v>
      </c>
      <c r="L2929">
        <f t="shared" si="303"/>
        <v>2.34</v>
      </c>
      <c r="M2929" s="150"/>
      <c r="U2929" s="239"/>
    </row>
    <row r="2930" spans="1:21">
      <c r="A2930" s="239" t="s">
        <v>3987</v>
      </c>
      <c r="B2930" s="239">
        <f t="shared" si="304"/>
        <v>105</v>
      </c>
      <c r="C2930" s="239">
        <f t="shared" si="305"/>
        <v>8</v>
      </c>
      <c r="E2930" s="149" t="s">
        <v>1647</v>
      </c>
      <c r="F2930" s="150">
        <v>19.14</v>
      </c>
      <c r="G2930" s="150">
        <v>0.32969999999999999</v>
      </c>
      <c r="H2930" s="150">
        <v>5.2000000000000005E-2</v>
      </c>
      <c r="I2930" s="151">
        <f t="shared" si="300"/>
        <v>3.12</v>
      </c>
      <c r="J2930">
        <f t="shared" si="301"/>
        <v>2.08</v>
      </c>
      <c r="K2930">
        <f t="shared" si="302"/>
        <v>1.56</v>
      </c>
      <c r="L2930">
        <f t="shared" si="303"/>
        <v>2.34</v>
      </c>
      <c r="M2930" s="150"/>
      <c r="U2930" s="239"/>
    </row>
    <row r="2931" spans="1:21">
      <c r="A2931" s="239" t="s">
        <v>3987</v>
      </c>
      <c r="B2931" s="239">
        <f t="shared" si="304"/>
        <v>105</v>
      </c>
      <c r="C2931" s="239">
        <f t="shared" si="305"/>
        <v>9</v>
      </c>
      <c r="E2931" s="149" t="s">
        <v>1648</v>
      </c>
      <c r="F2931" s="150">
        <v>21.31</v>
      </c>
      <c r="G2931" s="150">
        <v>0.32969999999999999</v>
      </c>
      <c r="H2931" s="150">
        <v>0.06</v>
      </c>
      <c r="I2931" s="151">
        <f t="shared" si="300"/>
        <v>3.5999999999999996</v>
      </c>
      <c r="J2931">
        <f t="shared" si="301"/>
        <v>2.3999999999999995</v>
      </c>
      <c r="K2931">
        <f t="shared" si="302"/>
        <v>1.7999999999999998</v>
      </c>
      <c r="L2931">
        <f t="shared" si="303"/>
        <v>2.6999999999999997</v>
      </c>
      <c r="M2931" s="150"/>
      <c r="U2931" s="239"/>
    </row>
    <row r="2932" spans="1:21">
      <c r="A2932" s="239" t="s">
        <v>3987</v>
      </c>
      <c r="B2932" s="239">
        <f t="shared" si="304"/>
        <v>105</v>
      </c>
      <c r="C2932" s="239">
        <f t="shared" si="305"/>
        <v>10</v>
      </c>
      <c r="E2932" s="149" t="s">
        <v>1634</v>
      </c>
      <c r="F2932" s="150">
        <v>23.43</v>
      </c>
      <c r="G2932" s="150">
        <v>0.32969999999999999</v>
      </c>
      <c r="H2932" s="150">
        <v>6.4000000000000001E-2</v>
      </c>
      <c r="I2932" s="151">
        <f t="shared" si="300"/>
        <v>3.84</v>
      </c>
      <c r="J2932">
        <f t="shared" si="301"/>
        <v>2.5599999999999996</v>
      </c>
      <c r="K2932">
        <f t="shared" si="302"/>
        <v>1.92</v>
      </c>
      <c r="L2932">
        <f t="shared" si="303"/>
        <v>2.88</v>
      </c>
      <c r="M2932" s="150"/>
      <c r="U2932" s="239"/>
    </row>
    <row r="2933" spans="1:21">
      <c r="A2933" s="239" t="s">
        <v>3987</v>
      </c>
      <c r="B2933" s="239">
        <f t="shared" si="304"/>
        <v>105</v>
      </c>
      <c r="C2933" s="239">
        <f t="shared" si="305"/>
        <v>12.5</v>
      </c>
      <c r="E2933" s="149" t="s">
        <v>1635</v>
      </c>
      <c r="F2933" s="150">
        <v>28.52</v>
      </c>
      <c r="G2933" s="150">
        <v>0.32969999999999999</v>
      </c>
      <c r="H2933" s="150">
        <v>0.08</v>
      </c>
      <c r="I2933" s="151">
        <f t="shared" si="300"/>
        <v>4.8</v>
      </c>
      <c r="J2933">
        <f t="shared" si="301"/>
        <v>3.1999999999999997</v>
      </c>
      <c r="K2933">
        <f t="shared" si="302"/>
        <v>2.4</v>
      </c>
      <c r="L2933">
        <f t="shared" si="303"/>
        <v>3.5999999999999996</v>
      </c>
      <c r="M2933" s="150"/>
      <c r="U2933" s="239"/>
    </row>
    <row r="2934" spans="1:21">
      <c r="A2934" s="239" t="s">
        <v>3987</v>
      </c>
      <c r="B2934" s="239">
        <f t="shared" si="304"/>
        <v>105</v>
      </c>
      <c r="C2934" s="239">
        <f t="shared" si="305"/>
        <v>15</v>
      </c>
      <c r="E2934" s="149" t="s">
        <v>1636</v>
      </c>
      <c r="F2934" s="150">
        <v>32.29</v>
      </c>
      <c r="G2934" s="150">
        <v>0.32969999999999999</v>
      </c>
      <c r="H2934" s="150">
        <v>9.1999999999999998E-2</v>
      </c>
      <c r="I2934" s="151">
        <f t="shared" si="300"/>
        <v>5.52</v>
      </c>
      <c r="J2934">
        <f t="shared" si="301"/>
        <v>3.6799999999999997</v>
      </c>
      <c r="K2934">
        <f t="shared" si="302"/>
        <v>2.76</v>
      </c>
      <c r="L2934">
        <f t="shared" si="303"/>
        <v>4.1399999999999997</v>
      </c>
      <c r="M2934" s="150"/>
      <c r="U2934" s="239"/>
    </row>
    <row r="2935" spans="1:21">
      <c r="A2935" s="239" t="s">
        <v>3987</v>
      </c>
      <c r="B2935" s="239">
        <f t="shared" si="304"/>
        <v>106</v>
      </c>
      <c r="C2935" s="239">
        <f t="shared" si="305"/>
        <v>2</v>
      </c>
      <c r="E2935" s="149" t="s">
        <v>1653</v>
      </c>
      <c r="F2935" s="150">
        <v>5.13</v>
      </c>
      <c r="G2935" s="150">
        <v>0.33284000000000002</v>
      </c>
      <c r="H2935" s="150">
        <v>1.6E-2</v>
      </c>
      <c r="I2935" s="151">
        <f t="shared" si="300"/>
        <v>0.96</v>
      </c>
      <c r="J2935">
        <f t="shared" si="301"/>
        <v>0.6399999999999999</v>
      </c>
      <c r="K2935">
        <f t="shared" si="302"/>
        <v>0.48</v>
      </c>
      <c r="L2935">
        <f t="shared" si="303"/>
        <v>0.72</v>
      </c>
      <c r="M2935" s="150"/>
      <c r="U2935" s="239"/>
    </row>
    <row r="2936" spans="1:21">
      <c r="A2936" s="239" t="s">
        <v>3987</v>
      </c>
      <c r="B2936" s="239">
        <f t="shared" si="304"/>
        <v>106</v>
      </c>
      <c r="C2936" s="239">
        <f t="shared" si="305"/>
        <v>2.5</v>
      </c>
      <c r="E2936" s="149" t="s">
        <v>1654</v>
      </c>
      <c r="F2936" s="150">
        <v>6.38</v>
      </c>
      <c r="G2936" s="150">
        <v>0.33284000000000002</v>
      </c>
      <c r="H2936" s="150">
        <v>1.6E-2</v>
      </c>
      <c r="I2936" s="151">
        <f t="shared" si="300"/>
        <v>0.96</v>
      </c>
      <c r="J2936">
        <f t="shared" si="301"/>
        <v>0.6399999999999999</v>
      </c>
      <c r="K2936">
        <f t="shared" si="302"/>
        <v>0.48</v>
      </c>
      <c r="L2936">
        <f t="shared" si="303"/>
        <v>0.72</v>
      </c>
      <c r="M2936" s="150"/>
      <c r="U2936" s="239"/>
    </row>
    <row r="2937" spans="1:21">
      <c r="A2937" s="239" t="s">
        <v>3987</v>
      </c>
      <c r="B2937" s="239">
        <f t="shared" si="304"/>
        <v>106</v>
      </c>
      <c r="C2937" s="239">
        <f t="shared" si="305"/>
        <v>3</v>
      </c>
      <c r="E2937" s="149" t="s">
        <v>1657</v>
      </c>
      <c r="F2937" s="150">
        <v>7.62</v>
      </c>
      <c r="G2937" s="150">
        <v>0.33284000000000002</v>
      </c>
      <c r="H2937" s="150">
        <v>0.02</v>
      </c>
      <c r="I2937" s="151">
        <f t="shared" si="300"/>
        <v>1.2</v>
      </c>
      <c r="J2937">
        <f t="shared" si="301"/>
        <v>0.79999999999999993</v>
      </c>
      <c r="K2937">
        <f t="shared" si="302"/>
        <v>0.6</v>
      </c>
      <c r="L2937">
        <f t="shared" si="303"/>
        <v>0.89999999999999991</v>
      </c>
      <c r="M2937" s="150"/>
      <c r="U2937" s="239"/>
    </row>
    <row r="2938" spans="1:21">
      <c r="A2938" s="239" t="s">
        <v>3987</v>
      </c>
      <c r="B2938" s="239">
        <f t="shared" si="304"/>
        <v>106</v>
      </c>
      <c r="C2938" s="239">
        <f t="shared" si="305"/>
        <v>6</v>
      </c>
      <c r="E2938" s="149" t="s">
        <v>1658</v>
      </c>
      <c r="F2938" s="150">
        <v>14.8</v>
      </c>
      <c r="G2938" s="150">
        <v>0.33284000000000002</v>
      </c>
      <c r="H2938" s="150">
        <v>0.04</v>
      </c>
      <c r="I2938" s="151">
        <f t="shared" si="300"/>
        <v>2.4</v>
      </c>
      <c r="J2938">
        <f t="shared" si="301"/>
        <v>1.5999999999999999</v>
      </c>
      <c r="K2938">
        <f t="shared" si="302"/>
        <v>1.2</v>
      </c>
      <c r="L2938">
        <f t="shared" si="303"/>
        <v>1.7999999999999998</v>
      </c>
      <c r="M2938" s="150"/>
      <c r="U2938" s="239"/>
    </row>
    <row r="2939" spans="1:21">
      <c r="A2939" s="239" t="s">
        <v>3987</v>
      </c>
      <c r="B2939" s="239">
        <f t="shared" si="304"/>
        <v>106</v>
      </c>
      <c r="C2939" s="239">
        <f t="shared" si="305"/>
        <v>8</v>
      </c>
      <c r="E2939" s="149" t="s">
        <v>1659</v>
      </c>
      <c r="F2939" s="150">
        <v>21.7</v>
      </c>
      <c r="G2939" s="150">
        <v>0.33284000000000002</v>
      </c>
      <c r="H2939" s="150">
        <v>0.06</v>
      </c>
      <c r="I2939" s="151">
        <f t="shared" si="300"/>
        <v>3.5999999999999996</v>
      </c>
      <c r="J2939">
        <f t="shared" si="301"/>
        <v>2.3999999999999995</v>
      </c>
      <c r="K2939">
        <f t="shared" si="302"/>
        <v>1.7999999999999998</v>
      </c>
      <c r="L2939">
        <f t="shared" si="303"/>
        <v>2.6999999999999997</v>
      </c>
      <c r="M2939" s="150"/>
      <c r="U2939" s="239"/>
    </row>
    <row r="2940" spans="1:21">
      <c r="A2940" s="239" t="s">
        <v>3987</v>
      </c>
      <c r="B2940" s="239">
        <f t="shared" si="304"/>
        <v>106</v>
      </c>
      <c r="C2940" s="239">
        <f t="shared" si="305"/>
        <v>11</v>
      </c>
      <c r="E2940" s="149" t="s">
        <v>1649</v>
      </c>
      <c r="F2940" s="150">
        <v>25.77</v>
      </c>
      <c r="G2940" s="150">
        <v>0.33284000000000002</v>
      </c>
      <c r="H2940" s="150">
        <v>7.1999999999999995E-2</v>
      </c>
      <c r="I2940" s="151">
        <f t="shared" si="300"/>
        <v>4.3199999999999994</v>
      </c>
      <c r="J2940">
        <f t="shared" si="301"/>
        <v>2.8799999999999994</v>
      </c>
      <c r="K2940">
        <f t="shared" si="302"/>
        <v>2.1599999999999997</v>
      </c>
      <c r="L2940">
        <f t="shared" si="303"/>
        <v>3.2399999999999993</v>
      </c>
      <c r="M2940" s="150"/>
      <c r="U2940" s="239"/>
    </row>
    <row r="2941" spans="1:21">
      <c r="A2941" s="239" t="s">
        <v>3987</v>
      </c>
      <c r="B2941" s="239">
        <f t="shared" si="304"/>
        <v>106</v>
      </c>
      <c r="C2941" s="239">
        <f t="shared" si="305"/>
        <v>13</v>
      </c>
      <c r="E2941" s="149" t="s">
        <v>1650</v>
      </c>
      <c r="F2941" s="150">
        <v>32.200000000000003</v>
      </c>
      <c r="G2941" s="150">
        <v>0.33284000000000002</v>
      </c>
      <c r="H2941" s="150">
        <v>9.1999999999999998E-2</v>
      </c>
      <c r="I2941" s="151">
        <f t="shared" si="300"/>
        <v>5.52</v>
      </c>
      <c r="J2941">
        <f t="shared" si="301"/>
        <v>3.6799999999999997</v>
      </c>
      <c r="K2941">
        <f t="shared" si="302"/>
        <v>2.76</v>
      </c>
      <c r="L2941">
        <f t="shared" si="303"/>
        <v>4.1399999999999997</v>
      </c>
      <c r="M2941" s="150"/>
      <c r="U2941" s="239"/>
    </row>
    <row r="2942" spans="1:21">
      <c r="A2942" s="239" t="s">
        <v>3987</v>
      </c>
      <c r="B2942" s="239">
        <f t="shared" si="304"/>
        <v>106</v>
      </c>
      <c r="C2942" s="239">
        <f t="shared" si="305"/>
        <v>15.5</v>
      </c>
      <c r="E2942" s="149" t="s">
        <v>1651</v>
      </c>
      <c r="F2942" s="150">
        <v>36.700000000000003</v>
      </c>
      <c r="G2942" s="150">
        <v>0.33284000000000002</v>
      </c>
      <c r="H2942" s="150">
        <v>0.10400000000000001</v>
      </c>
      <c r="I2942" s="151">
        <f t="shared" si="300"/>
        <v>6.24</v>
      </c>
      <c r="J2942">
        <f t="shared" si="301"/>
        <v>4.16</v>
      </c>
      <c r="K2942">
        <f t="shared" si="302"/>
        <v>3.12</v>
      </c>
      <c r="L2942">
        <f t="shared" si="303"/>
        <v>4.68</v>
      </c>
      <c r="M2942" s="150"/>
      <c r="U2942" s="239"/>
    </row>
    <row r="2943" spans="1:21">
      <c r="A2943" s="239" t="s">
        <v>3987</v>
      </c>
      <c r="B2943" s="239">
        <f t="shared" si="304"/>
        <v>106</v>
      </c>
      <c r="C2943" s="239">
        <f t="shared" si="305"/>
        <v>17.5</v>
      </c>
      <c r="E2943" s="149" t="s">
        <v>1652</v>
      </c>
      <c r="F2943" s="150">
        <v>40</v>
      </c>
      <c r="G2943" s="150">
        <v>0.33284000000000002</v>
      </c>
      <c r="H2943" s="150">
        <v>0.11200000000000002</v>
      </c>
      <c r="I2943" s="151">
        <f t="shared" si="300"/>
        <v>6.7200000000000006</v>
      </c>
      <c r="J2943">
        <f t="shared" si="301"/>
        <v>4.4800000000000004</v>
      </c>
      <c r="K2943">
        <f t="shared" si="302"/>
        <v>3.3600000000000003</v>
      </c>
      <c r="L2943">
        <f t="shared" si="303"/>
        <v>5.0400000000000009</v>
      </c>
      <c r="M2943" s="150"/>
      <c r="U2943" s="239"/>
    </row>
    <row r="2944" spans="1:21">
      <c r="A2944" s="239" t="s">
        <v>3987</v>
      </c>
      <c r="B2944" s="239">
        <f t="shared" si="304"/>
        <v>106</v>
      </c>
      <c r="C2944" s="239">
        <f t="shared" si="305"/>
        <v>21.5</v>
      </c>
      <c r="E2944" s="149" t="s">
        <v>1655</v>
      </c>
      <c r="F2944" s="150">
        <v>46.7</v>
      </c>
      <c r="G2944" s="150">
        <v>0.33284000000000002</v>
      </c>
      <c r="H2944" s="150">
        <v>0.13200000000000001</v>
      </c>
      <c r="I2944" s="151">
        <f t="shared" si="300"/>
        <v>7.92</v>
      </c>
      <c r="J2944">
        <f t="shared" si="301"/>
        <v>5.2799999999999994</v>
      </c>
      <c r="K2944">
        <f t="shared" si="302"/>
        <v>3.96</v>
      </c>
      <c r="L2944">
        <f t="shared" si="303"/>
        <v>5.9399999999999995</v>
      </c>
      <c r="M2944" s="150"/>
      <c r="U2944" s="239"/>
    </row>
    <row r="2945" spans="1:21">
      <c r="A2945" s="239" t="s">
        <v>3987</v>
      </c>
      <c r="B2945" s="239">
        <f t="shared" si="304"/>
        <v>106</v>
      </c>
      <c r="C2945" s="239">
        <f t="shared" si="305"/>
        <v>25</v>
      </c>
      <c r="E2945" s="149" t="s">
        <v>1656</v>
      </c>
      <c r="F2945" s="150">
        <v>51.8</v>
      </c>
      <c r="G2945" s="150">
        <v>0.33284000000000002</v>
      </c>
      <c r="H2945" s="150">
        <v>0.14399999999999999</v>
      </c>
      <c r="I2945" s="151">
        <f t="shared" ref="I2945:I3008" si="306">H2945*60</f>
        <v>8.6399999999999988</v>
      </c>
      <c r="J2945">
        <f t="shared" ref="J2945:J3008" si="307">40/60*I2945</f>
        <v>5.7599999999999989</v>
      </c>
      <c r="K2945">
        <f t="shared" ref="K2945:K3008" si="308">(30/60*I2945)</f>
        <v>4.3199999999999994</v>
      </c>
      <c r="L2945">
        <f t="shared" ref="L2945:L3008" si="309">45/60*I2945</f>
        <v>6.4799999999999986</v>
      </c>
      <c r="M2945" s="150"/>
      <c r="U2945" s="239"/>
    </row>
    <row r="2946" spans="1:21">
      <c r="A2946" s="239" t="s">
        <v>3987</v>
      </c>
      <c r="B2946" s="239">
        <f t="shared" si="304"/>
        <v>108</v>
      </c>
      <c r="C2946" s="239">
        <f t="shared" si="305"/>
        <v>1.5</v>
      </c>
      <c r="E2946" s="149" t="s">
        <v>1660</v>
      </c>
      <c r="F2946" s="150">
        <v>3.94</v>
      </c>
      <c r="G2946" s="150">
        <v>0.33911999999999998</v>
      </c>
      <c r="H2946" s="150">
        <v>1.2E-2</v>
      </c>
      <c r="I2946" s="151">
        <f t="shared" si="306"/>
        <v>0.72</v>
      </c>
      <c r="J2946">
        <f t="shared" si="307"/>
        <v>0.48</v>
      </c>
      <c r="K2946">
        <f t="shared" si="308"/>
        <v>0.36</v>
      </c>
      <c r="L2946">
        <f t="shared" si="309"/>
        <v>0.54</v>
      </c>
      <c r="M2946" s="150"/>
      <c r="U2946" s="239"/>
    </row>
    <row r="2947" spans="1:21">
      <c r="A2947" s="239" t="s">
        <v>3987</v>
      </c>
      <c r="B2947" s="239">
        <f t="shared" si="304"/>
        <v>108</v>
      </c>
      <c r="C2947" s="239">
        <f t="shared" si="305"/>
        <v>2</v>
      </c>
      <c r="E2947" s="149" t="s">
        <v>1667</v>
      </c>
      <c r="F2947" s="150">
        <v>5.23</v>
      </c>
      <c r="G2947" s="150">
        <v>0.33911999999999998</v>
      </c>
      <c r="H2947" s="150">
        <v>1.6E-2</v>
      </c>
      <c r="I2947" s="151">
        <f t="shared" si="306"/>
        <v>0.96</v>
      </c>
      <c r="J2947">
        <f t="shared" si="307"/>
        <v>0.6399999999999999</v>
      </c>
      <c r="K2947">
        <f t="shared" si="308"/>
        <v>0.48</v>
      </c>
      <c r="L2947">
        <f t="shared" si="309"/>
        <v>0.72</v>
      </c>
      <c r="M2947" s="150"/>
      <c r="U2947" s="239"/>
    </row>
    <row r="2948" spans="1:21">
      <c r="A2948" s="239" t="s">
        <v>3987</v>
      </c>
      <c r="B2948" s="239">
        <f t="shared" si="304"/>
        <v>108</v>
      </c>
      <c r="C2948" s="239">
        <f t="shared" si="305"/>
        <v>2.5</v>
      </c>
      <c r="E2948" s="149" t="s">
        <v>1668</v>
      </c>
      <c r="F2948" s="150">
        <v>6.5</v>
      </c>
      <c r="G2948" s="150">
        <v>0.33911999999999998</v>
      </c>
      <c r="H2948" s="150">
        <v>0.02</v>
      </c>
      <c r="I2948" s="151">
        <f t="shared" si="306"/>
        <v>1.2</v>
      </c>
      <c r="J2948">
        <f t="shared" si="307"/>
        <v>0.79999999999999993</v>
      </c>
      <c r="K2948">
        <f t="shared" si="308"/>
        <v>0.6</v>
      </c>
      <c r="L2948">
        <f t="shared" si="309"/>
        <v>0.89999999999999991</v>
      </c>
      <c r="M2948" s="150"/>
      <c r="U2948" s="239"/>
    </row>
    <row r="2949" spans="1:21">
      <c r="A2949" s="239" t="s">
        <v>3987</v>
      </c>
      <c r="B2949" s="239">
        <f t="shared" si="304"/>
        <v>108</v>
      </c>
      <c r="C2949" s="239">
        <f t="shared" si="305"/>
        <v>3</v>
      </c>
      <c r="E2949" s="149" t="s">
        <v>1672</v>
      </c>
      <c r="F2949" s="150">
        <v>7.77</v>
      </c>
      <c r="G2949" s="150">
        <v>0.33911999999999998</v>
      </c>
      <c r="H2949" s="150">
        <v>0.02</v>
      </c>
      <c r="I2949" s="151">
        <f t="shared" si="306"/>
        <v>1.2</v>
      </c>
      <c r="J2949">
        <f t="shared" si="307"/>
        <v>0.79999999999999993</v>
      </c>
      <c r="K2949">
        <f t="shared" si="308"/>
        <v>0.6</v>
      </c>
      <c r="L2949">
        <f t="shared" si="309"/>
        <v>0.89999999999999991</v>
      </c>
      <c r="M2949" s="150"/>
      <c r="U2949" s="239"/>
    </row>
    <row r="2950" spans="1:21">
      <c r="A2950" s="239" t="s">
        <v>3987</v>
      </c>
      <c r="B2950" s="239">
        <f t="shared" si="304"/>
        <v>108</v>
      </c>
      <c r="C2950" s="239">
        <f t="shared" si="305"/>
        <v>3.5</v>
      </c>
      <c r="E2950" s="149" t="s">
        <v>1673</v>
      </c>
      <c r="F2950" s="150">
        <v>9.02</v>
      </c>
      <c r="G2950" s="150">
        <v>0.33911999999999998</v>
      </c>
      <c r="H2950" s="150">
        <v>2.4E-2</v>
      </c>
      <c r="I2950" s="151">
        <f t="shared" si="306"/>
        <v>1.44</v>
      </c>
      <c r="J2950">
        <f t="shared" si="307"/>
        <v>0.96</v>
      </c>
      <c r="K2950">
        <f t="shared" si="308"/>
        <v>0.72</v>
      </c>
      <c r="L2950">
        <f t="shared" si="309"/>
        <v>1.08</v>
      </c>
      <c r="M2950" s="150"/>
      <c r="U2950" s="239"/>
    </row>
    <row r="2951" spans="1:21">
      <c r="A2951" s="239" t="s">
        <v>3987</v>
      </c>
      <c r="B2951" s="239">
        <f t="shared" si="304"/>
        <v>108</v>
      </c>
      <c r="C2951" s="239">
        <f t="shared" si="305"/>
        <v>3.6</v>
      </c>
      <c r="E2951" s="149" t="s">
        <v>1674</v>
      </c>
      <c r="F2951" s="150">
        <v>9.27</v>
      </c>
      <c r="G2951" s="150">
        <v>0.33911999999999998</v>
      </c>
      <c r="H2951" s="150">
        <v>2.4E-2</v>
      </c>
      <c r="I2951" s="151">
        <f t="shared" si="306"/>
        <v>1.44</v>
      </c>
      <c r="J2951">
        <f t="shared" si="307"/>
        <v>0.96</v>
      </c>
      <c r="K2951">
        <f t="shared" si="308"/>
        <v>0.72</v>
      </c>
      <c r="L2951">
        <f t="shared" si="309"/>
        <v>1.08</v>
      </c>
      <c r="M2951" s="150"/>
      <c r="U2951" s="239"/>
    </row>
    <row r="2952" spans="1:21">
      <c r="A2952" s="239" t="s">
        <v>3987</v>
      </c>
      <c r="B2952" s="239">
        <f t="shared" si="304"/>
        <v>108</v>
      </c>
      <c r="C2952" s="239">
        <f t="shared" si="305"/>
        <v>3.75</v>
      </c>
      <c r="E2952" s="149" t="s">
        <v>1675</v>
      </c>
      <c r="F2952" s="150">
        <v>9.64</v>
      </c>
      <c r="G2952" s="150">
        <v>0.33911999999999998</v>
      </c>
      <c r="H2952" s="150">
        <v>2.8000000000000004E-2</v>
      </c>
      <c r="I2952" s="151">
        <f t="shared" si="306"/>
        <v>1.6800000000000002</v>
      </c>
      <c r="J2952">
        <f t="shared" si="307"/>
        <v>1.1200000000000001</v>
      </c>
      <c r="K2952">
        <f t="shared" si="308"/>
        <v>0.84000000000000008</v>
      </c>
      <c r="L2952">
        <f t="shared" si="309"/>
        <v>1.2600000000000002</v>
      </c>
      <c r="M2952" s="150"/>
      <c r="U2952" s="239"/>
    </row>
    <row r="2953" spans="1:21">
      <c r="A2953" s="239" t="s">
        <v>3987</v>
      </c>
      <c r="B2953" s="239">
        <f t="shared" si="304"/>
        <v>108</v>
      </c>
      <c r="C2953" s="239">
        <f t="shared" si="305"/>
        <v>4</v>
      </c>
      <c r="E2953" s="149" t="s">
        <v>1676</v>
      </c>
      <c r="F2953" s="150">
        <v>10.3</v>
      </c>
      <c r="G2953" s="150">
        <v>0.33911999999999998</v>
      </c>
      <c r="H2953" s="150">
        <v>2.8000000000000004E-2</v>
      </c>
      <c r="I2953" s="151">
        <f t="shared" si="306"/>
        <v>1.6800000000000002</v>
      </c>
      <c r="J2953">
        <f t="shared" si="307"/>
        <v>1.1200000000000001</v>
      </c>
      <c r="K2953">
        <f t="shared" si="308"/>
        <v>0.84000000000000008</v>
      </c>
      <c r="L2953">
        <f t="shared" si="309"/>
        <v>1.2600000000000002</v>
      </c>
      <c r="M2953" s="150"/>
      <c r="U2953" s="239"/>
    </row>
    <row r="2954" spans="1:21">
      <c r="A2954" s="239" t="s">
        <v>3987</v>
      </c>
      <c r="B2954" s="239">
        <f t="shared" si="304"/>
        <v>108</v>
      </c>
      <c r="C2954" s="239">
        <f t="shared" si="305"/>
        <v>4.5</v>
      </c>
      <c r="E2954" s="149" t="s">
        <v>1677</v>
      </c>
      <c r="F2954" s="150">
        <v>11.5</v>
      </c>
      <c r="G2954" s="150">
        <v>0.33911999999999998</v>
      </c>
      <c r="H2954" s="150">
        <v>3.2000000000000001E-2</v>
      </c>
      <c r="I2954" s="151">
        <f t="shared" si="306"/>
        <v>1.92</v>
      </c>
      <c r="J2954">
        <f t="shared" si="307"/>
        <v>1.2799999999999998</v>
      </c>
      <c r="K2954">
        <f t="shared" si="308"/>
        <v>0.96</v>
      </c>
      <c r="L2954">
        <f t="shared" si="309"/>
        <v>1.44</v>
      </c>
      <c r="M2954" s="150"/>
      <c r="U2954" s="239"/>
    </row>
    <row r="2955" spans="1:21">
      <c r="A2955" s="239" t="s">
        <v>3987</v>
      </c>
      <c r="B2955" s="239">
        <f t="shared" si="304"/>
        <v>108</v>
      </c>
      <c r="C2955" s="239">
        <f t="shared" si="305"/>
        <v>5</v>
      </c>
      <c r="E2955" s="149" t="s">
        <v>1678</v>
      </c>
      <c r="F2955" s="150">
        <v>12.7</v>
      </c>
      <c r="G2955" s="150">
        <v>0.33911999999999998</v>
      </c>
      <c r="H2955" s="150">
        <v>3.5999999999999997E-2</v>
      </c>
      <c r="I2955" s="151">
        <f t="shared" si="306"/>
        <v>2.1599999999999997</v>
      </c>
      <c r="J2955">
        <f t="shared" si="307"/>
        <v>1.4399999999999997</v>
      </c>
      <c r="K2955">
        <f t="shared" si="308"/>
        <v>1.0799999999999998</v>
      </c>
      <c r="L2955">
        <f t="shared" si="309"/>
        <v>1.6199999999999997</v>
      </c>
      <c r="M2955" s="150"/>
      <c r="U2955" s="239"/>
    </row>
    <row r="2956" spans="1:21">
      <c r="A2956" s="239" t="s">
        <v>3987</v>
      </c>
      <c r="B2956" s="239">
        <f t="shared" si="304"/>
        <v>108</v>
      </c>
      <c r="C2956" s="239">
        <f t="shared" si="305"/>
        <v>5.6</v>
      </c>
      <c r="E2956" s="149" t="s">
        <v>1679</v>
      </c>
      <c r="F2956" s="150">
        <v>14.1</v>
      </c>
      <c r="G2956" s="150">
        <v>0.33911999999999998</v>
      </c>
      <c r="H2956" s="150">
        <v>0.04</v>
      </c>
      <c r="I2956" s="151">
        <f t="shared" si="306"/>
        <v>2.4</v>
      </c>
      <c r="J2956">
        <f t="shared" si="307"/>
        <v>1.5999999999999999</v>
      </c>
      <c r="K2956">
        <f t="shared" si="308"/>
        <v>1.2</v>
      </c>
      <c r="L2956">
        <f t="shared" si="309"/>
        <v>1.7999999999999998</v>
      </c>
      <c r="M2956" s="150"/>
      <c r="U2956" s="239"/>
    </row>
    <row r="2957" spans="1:21">
      <c r="A2957" s="239" t="s">
        <v>3987</v>
      </c>
      <c r="B2957" s="239">
        <f t="shared" si="304"/>
        <v>108</v>
      </c>
      <c r="C2957" s="239">
        <f t="shared" si="305"/>
        <v>6</v>
      </c>
      <c r="E2957" s="149" t="s">
        <v>1680</v>
      </c>
      <c r="F2957" s="150">
        <v>15.09</v>
      </c>
      <c r="G2957" s="150">
        <v>0.33911999999999998</v>
      </c>
      <c r="H2957" s="150">
        <v>4.3999999999999997E-2</v>
      </c>
      <c r="I2957" s="151">
        <f t="shared" si="306"/>
        <v>2.6399999999999997</v>
      </c>
      <c r="J2957">
        <f t="shared" si="307"/>
        <v>1.7599999999999998</v>
      </c>
      <c r="K2957">
        <f t="shared" si="308"/>
        <v>1.3199999999999998</v>
      </c>
      <c r="L2957">
        <f t="shared" si="309"/>
        <v>1.9799999999999998</v>
      </c>
      <c r="M2957" s="150"/>
      <c r="U2957" s="239"/>
    </row>
    <row r="2958" spans="1:21">
      <c r="A2958" s="239" t="s">
        <v>3987</v>
      </c>
      <c r="B2958" s="239">
        <f t="shared" si="304"/>
        <v>108</v>
      </c>
      <c r="C2958" s="239">
        <f t="shared" si="305"/>
        <v>6.3</v>
      </c>
      <c r="E2958" s="149" t="s">
        <v>1681</v>
      </c>
      <c r="F2958" s="150">
        <v>15.8</v>
      </c>
      <c r="G2958" s="150">
        <v>0.33911999999999998</v>
      </c>
      <c r="H2958" s="150">
        <v>4.3999999999999997E-2</v>
      </c>
      <c r="I2958" s="151">
        <f t="shared" si="306"/>
        <v>2.6399999999999997</v>
      </c>
      <c r="J2958">
        <f t="shared" si="307"/>
        <v>1.7599999999999998</v>
      </c>
      <c r="K2958">
        <f t="shared" si="308"/>
        <v>1.3199999999999998</v>
      </c>
      <c r="L2958">
        <f t="shared" si="309"/>
        <v>1.9799999999999998</v>
      </c>
      <c r="M2958" s="150"/>
      <c r="U2958" s="239"/>
    </row>
    <row r="2959" spans="1:21">
      <c r="A2959" s="239" t="s">
        <v>3987</v>
      </c>
      <c r="B2959" s="239">
        <f t="shared" si="304"/>
        <v>108</v>
      </c>
      <c r="C2959" s="239">
        <f t="shared" si="305"/>
        <v>6.5</v>
      </c>
      <c r="E2959" s="149" t="s">
        <v>1682</v>
      </c>
      <c r="F2959" s="150">
        <v>16.27</v>
      </c>
      <c r="G2959" s="150">
        <v>0.33911999999999998</v>
      </c>
      <c r="H2959" s="150">
        <v>4.3999999999999997E-2</v>
      </c>
      <c r="I2959" s="151">
        <f t="shared" si="306"/>
        <v>2.6399999999999997</v>
      </c>
      <c r="J2959">
        <f t="shared" si="307"/>
        <v>1.7599999999999998</v>
      </c>
      <c r="K2959">
        <f t="shared" si="308"/>
        <v>1.3199999999999998</v>
      </c>
      <c r="L2959">
        <f t="shared" si="309"/>
        <v>1.9799999999999998</v>
      </c>
      <c r="M2959" s="150"/>
      <c r="U2959" s="239"/>
    </row>
    <row r="2960" spans="1:21">
      <c r="A2960" s="239" t="s">
        <v>3987</v>
      </c>
      <c r="B2960" s="239">
        <f t="shared" si="304"/>
        <v>108</v>
      </c>
      <c r="C2960" s="239">
        <f t="shared" si="305"/>
        <v>7</v>
      </c>
      <c r="E2960" s="149" t="s">
        <v>1683</v>
      </c>
      <c r="F2960" s="150">
        <v>17.440000000000001</v>
      </c>
      <c r="G2960" s="150">
        <v>0.33911999999999998</v>
      </c>
      <c r="H2960" s="150">
        <v>4.8000000000000001E-2</v>
      </c>
      <c r="I2960" s="151">
        <f t="shared" si="306"/>
        <v>2.88</v>
      </c>
      <c r="J2960">
        <f t="shared" si="307"/>
        <v>1.92</v>
      </c>
      <c r="K2960">
        <f t="shared" si="308"/>
        <v>1.44</v>
      </c>
      <c r="L2960">
        <f t="shared" si="309"/>
        <v>2.16</v>
      </c>
      <c r="M2960" s="150"/>
      <c r="U2960" s="239"/>
    </row>
    <row r="2961" spans="1:21">
      <c r="A2961" s="239" t="s">
        <v>3987</v>
      </c>
      <c r="B2961" s="239">
        <f t="shared" si="304"/>
        <v>108</v>
      </c>
      <c r="C2961" s="239">
        <f t="shared" si="305"/>
        <v>7.1</v>
      </c>
      <c r="E2961" s="149" t="s">
        <v>1684</v>
      </c>
      <c r="F2961" s="150">
        <v>17.7</v>
      </c>
      <c r="G2961" s="150">
        <v>0.33911999999999998</v>
      </c>
      <c r="H2961" s="150">
        <v>4.8000000000000001E-2</v>
      </c>
      <c r="I2961" s="151">
        <f t="shared" si="306"/>
        <v>2.88</v>
      </c>
      <c r="J2961">
        <f t="shared" si="307"/>
        <v>1.92</v>
      </c>
      <c r="K2961">
        <f t="shared" si="308"/>
        <v>1.44</v>
      </c>
      <c r="L2961">
        <f t="shared" si="309"/>
        <v>2.16</v>
      </c>
      <c r="M2961" s="150"/>
      <c r="U2961" s="239"/>
    </row>
    <row r="2962" spans="1:21">
      <c r="A2962" s="239" t="s">
        <v>3987</v>
      </c>
      <c r="B2962" s="239">
        <f t="shared" si="304"/>
        <v>108</v>
      </c>
      <c r="C2962" s="239">
        <f t="shared" si="305"/>
        <v>8</v>
      </c>
      <c r="E2962" s="149" t="s">
        <v>1685</v>
      </c>
      <c r="F2962" s="150">
        <v>19.7</v>
      </c>
      <c r="G2962" s="150">
        <v>0.33911999999999998</v>
      </c>
      <c r="H2962" s="150">
        <v>5.6000000000000008E-2</v>
      </c>
      <c r="I2962" s="151">
        <f t="shared" si="306"/>
        <v>3.3600000000000003</v>
      </c>
      <c r="J2962">
        <f t="shared" si="307"/>
        <v>2.2400000000000002</v>
      </c>
      <c r="K2962">
        <f t="shared" si="308"/>
        <v>1.6800000000000002</v>
      </c>
      <c r="L2962">
        <f t="shared" si="309"/>
        <v>2.5200000000000005</v>
      </c>
      <c r="M2962" s="150"/>
      <c r="U2962" s="239"/>
    </row>
    <row r="2963" spans="1:21">
      <c r="A2963" s="239" t="s">
        <v>3987</v>
      </c>
      <c r="B2963" s="239">
        <f t="shared" si="304"/>
        <v>108</v>
      </c>
      <c r="C2963" s="239">
        <f t="shared" si="305"/>
        <v>8.8000000000000007</v>
      </c>
      <c r="E2963" s="149" t="s">
        <v>1686</v>
      </c>
      <c r="F2963" s="150">
        <v>21.5</v>
      </c>
      <c r="G2963" s="150">
        <v>0.33911999999999998</v>
      </c>
      <c r="H2963" s="150">
        <v>0.06</v>
      </c>
      <c r="I2963" s="151">
        <f t="shared" si="306"/>
        <v>3.5999999999999996</v>
      </c>
      <c r="J2963">
        <f t="shared" si="307"/>
        <v>2.3999999999999995</v>
      </c>
      <c r="K2963">
        <f t="shared" si="308"/>
        <v>1.7999999999999998</v>
      </c>
      <c r="L2963">
        <f t="shared" si="309"/>
        <v>2.6999999999999997</v>
      </c>
      <c r="M2963" s="150"/>
      <c r="U2963" s="239"/>
    </row>
    <row r="2964" spans="1:21">
      <c r="A2964" s="239" t="s">
        <v>3987</v>
      </c>
      <c r="B2964" s="239">
        <f t="shared" si="304"/>
        <v>108</v>
      </c>
      <c r="C2964" s="239">
        <f t="shared" si="305"/>
        <v>10</v>
      </c>
      <c r="E2964" s="149" t="s">
        <v>1661</v>
      </c>
      <c r="F2964" s="150">
        <v>24.2</v>
      </c>
      <c r="G2964" s="150">
        <v>0.33911999999999998</v>
      </c>
      <c r="H2964" s="150">
        <v>6.8000000000000005E-2</v>
      </c>
      <c r="I2964" s="151">
        <f t="shared" si="306"/>
        <v>4.08</v>
      </c>
      <c r="J2964">
        <f t="shared" si="307"/>
        <v>2.7199999999999998</v>
      </c>
      <c r="K2964">
        <f t="shared" si="308"/>
        <v>2.04</v>
      </c>
      <c r="L2964">
        <f t="shared" si="309"/>
        <v>3.06</v>
      </c>
      <c r="M2964" s="150"/>
      <c r="U2964" s="239"/>
    </row>
    <row r="2965" spans="1:21">
      <c r="A2965" s="239" t="s">
        <v>3987</v>
      </c>
      <c r="B2965" s="239">
        <f t="shared" si="304"/>
        <v>108</v>
      </c>
      <c r="C2965" s="239">
        <f t="shared" si="305"/>
        <v>11</v>
      </c>
      <c r="E2965" s="149" t="s">
        <v>1662</v>
      </c>
      <c r="F2965" s="150">
        <v>26.3</v>
      </c>
      <c r="G2965" s="150">
        <v>0.33911999999999998</v>
      </c>
      <c r="H2965" s="150">
        <v>7.1999999999999995E-2</v>
      </c>
      <c r="I2965" s="151">
        <f t="shared" si="306"/>
        <v>4.3199999999999994</v>
      </c>
      <c r="J2965">
        <f t="shared" si="307"/>
        <v>2.8799999999999994</v>
      </c>
      <c r="K2965">
        <f t="shared" si="308"/>
        <v>2.1599999999999997</v>
      </c>
      <c r="L2965">
        <f t="shared" si="309"/>
        <v>3.2399999999999993</v>
      </c>
      <c r="M2965" s="150"/>
      <c r="U2965" s="239"/>
    </row>
    <row r="2966" spans="1:21">
      <c r="A2966" s="239" t="s">
        <v>3987</v>
      </c>
      <c r="B2966" s="239">
        <f t="shared" si="304"/>
        <v>108</v>
      </c>
      <c r="C2966" s="239">
        <f t="shared" si="305"/>
        <v>12.5</v>
      </c>
      <c r="E2966" s="149" t="s">
        <v>1663</v>
      </c>
      <c r="F2966" s="150">
        <v>29.4</v>
      </c>
      <c r="G2966" s="150">
        <v>0.33911999999999998</v>
      </c>
      <c r="H2966" s="150">
        <v>8.3999999999999991E-2</v>
      </c>
      <c r="I2966" s="151">
        <f t="shared" si="306"/>
        <v>5.0399999999999991</v>
      </c>
      <c r="J2966">
        <f t="shared" si="307"/>
        <v>3.3599999999999994</v>
      </c>
      <c r="K2966">
        <f t="shared" si="308"/>
        <v>2.5199999999999996</v>
      </c>
      <c r="L2966">
        <f t="shared" si="309"/>
        <v>3.7799999999999994</v>
      </c>
      <c r="M2966" s="150"/>
      <c r="U2966" s="239"/>
    </row>
    <row r="2967" spans="1:21">
      <c r="A2967" s="239" t="s">
        <v>3987</v>
      </c>
      <c r="B2967" s="239">
        <f t="shared" si="304"/>
        <v>108</v>
      </c>
      <c r="C2967" s="239">
        <f t="shared" si="305"/>
        <v>14.2</v>
      </c>
      <c r="E2967" s="149" t="s">
        <v>1664</v>
      </c>
      <c r="F2967" s="150">
        <v>32.799999999999997</v>
      </c>
      <c r="G2967" s="150">
        <v>0.33911999999999998</v>
      </c>
      <c r="H2967" s="150">
        <v>9.1999999999999998E-2</v>
      </c>
      <c r="I2967" s="151">
        <f t="shared" si="306"/>
        <v>5.52</v>
      </c>
      <c r="J2967">
        <f t="shared" si="307"/>
        <v>3.6799999999999997</v>
      </c>
      <c r="K2967">
        <f t="shared" si="308"/>
        <v>2.76</v>
      </c>
      <c r="L2967">
        <f t="shared" si="309"/>
        <v>4.1399999999999997</v>
      </c>
      <c r="M2967" s="150"/>
      <c r="U2967" s="239"/>
    </row>
    <row r="2968" spans="1:21">
      <c r="A2968" s="239" t="s">
        <v>3987</v>
      </c>
      <c r="B2968" s="239">
        <f t="shared" si="304"/>
        <v>108</v>
      </c>
      <c r="C2968" s="239">
        <f t="shared" si="305"/>
        <v>16</v>
      </c>
      <c r="E2968" s="149" t="s">
        <v>1665</v>
      </c>
      <c r="F2968" s="150">
        <v>36.299999999999997</v>
      </c>
      <c r="G2968" s="150">
        <v>0.33911999999999998</v>
      </c>
      <c r="H2968" s="150">
        <v>0.1</v>
      </c>
      <c r="I2968" s="151">
        <f t="shared" si="306"/>
        <v>6</v>
      </c>
      <c r="J2968">
        <f t="shared" si="307"/>
        <v>4</v>
      </c>
      <c r="K2968">
        <f t="shared" si="308"/>
        <v>3</v>
      </c>
      <c r="L2968">
        <f t="shared" si="309"/>
        <v>4.5</v>
      </c>
      <c r="M2968" s="150"/>
      <c r="U2968" s="239"/>
    </row>
    <row r="2969" spans="1:21">
      <c r="A2969" s="239" t="s">
        <v>3987</v>
      </c>
      <c r="B2969" s="239">
        <f t="shared" si="304"/>
        <v>108</v>
      </c>
      <c r="C2969" s="239">
        <f t="shared" si="305"/>
        <v>17.5</v>
      </c>
      <c r="E2969" s="149" t="s">
        <v>1666</v>
      </c>
      <c r="F2969" s="150">
        <v>17.5</v>
      </c>
      <c r="G2969" s="150">
        <v>0.33911999999999998</v>
      </c>
      <c r="H2969" s="150">
        <v>4.8000000000000001E-2</v>
      </c>
      <c r="I2969" s="151">
        <f t="shared" si="306"/>
        <v>2.88</v>
      </c>
      <c r="J2969">
        <f t="shared" si="307"/>
        <v>1.92</v>
      </c>
      <c r="K2969">
        <f t="shared" si="308"/>
        <v>1.44</v>
      </c>
      <c r="L2969">
        <f t="shared" si="309"/>
        <v>2.16</v>
      </c>
      <c r="M2969" s="150"/>
      <c r="U2969" s="239"/>
    </row>
    <row r="2970" spans="1:21">
      <c r="A2970" s="239" t="s">
        <v>3987</v>
      </c>
      <c r="B2970" s="239">
        <f t="shared" si="304"/>
        <v>108</v>
      </c>
      <c r="C2970" s="239">
        <f t="shared" si="305"/>
        <v>20</v>
      </c>
      <c r="E2970" s="149" t="s">
        <v>1669</v>
      </c>
      <c r="F2970" s="150">
        <v>43.4</v>
      </c>
      <c r="G2970" s="150">
        <v>0.33911999999999998</v>
      </c>
      <c r="H2970" s="150">
        <v>0.12</v>
      </c>
      <c r="I2970" s="151">
        <f t="shared" si="306"/>
        <v>7.1999999999999993</v>
      </c>
      <c r="J2970">
        <f t="shared" si="307"/>
        <v>4.7999999999999989</v>
      </c>
      <c r="K2970">
        <f t="shared" si="308"/>
        <v>3.5999999999999996</v>
      </c>
      <c r="L2970">
        <f t="shared" si="309"/>
        <v>5.3999999999999995</v>
      </c>
      <c r="M2970" s="150"/>
      <c r="U2970" s="239"/>
    </row>
    <row r="2971" spans="1:21">
      <c r="A2971" s="239" t="s">
        <v>3987</v>
      </c>
      <c r="B2971" s="239">
        <f t="shared" si="304"/>
        <v>108</v>
      </c>
      <c r="C2971" s="239">
        <f t="shared" si="305"/>
        <v>22.2</v>
      </c>
      <c r="E2971" s="149" t="s">
        <v>1670</v>
      </c>
      <c r="F2971" s="150">
        <v>47</v>
      </c>
      <c r="G2971" s="150">
        <v>0.33911999999999998</v>
      </c>
      <c r="H2971" s="150">
        <v>0.13200000000000001</v>
      </c>
      <c r="I2971" s="151">
        <f t="shared" si="306"/>
        <v>7.92</v>
      </c>
      <c r="J2971">
        <f t="shared" si="307"/>
        <v>5.2799999999999994</v>
      </c>
      <c r="K2971">
        <f t="shared" si="308"/>
        <v>3.96</v>
      </c>
      <c r="L2971">
        <f t="shared" si="309"/>
        <v>5.9399999999999995</v>
      </c>
      <c r="M2971" s="150"/>
      <c r="U2971" s="239"/>
    </row>
    <row r="2972" spans="1:21">
      <c r="A2972" s="239" t="s">
        <v>3987</v>
      </c>
      <c r="B2972" s="239">
        <f t="shared" si="304"/>
        <v>108</v>
      </c>
      <c r="C2972" s="239">
        <f t="shared" si="305"/>
        <v>25</v>
      </c>
      <c r="E2972" s="149" t="s">
        <v>1671</v>
      </c>
      <c r="F2972" s="150">
        <v>51.2</v>
      </c>
      <c r="G2972" s="150">
        <v>0.33911999999999998</v>
      </c>
      <c r="H2972" s="150">
        <v>0.14399999999999999</v>
      </c>
      <c r="I2972" s="151">
        <f t="shared" si="306"/>
        <v>8.6399999999999988</v>
      </c>
      <c r="J2972">
        <f t="shared" si="307"/>
        <v>5.7599999999999989</v>
      </c>
      <c r="K2972">
        <f t="shared" si="308"/>
        <v>4.3199999999999994</v>
      </c>
      <c r="L2972">
        <f t="shared" si="309"/>
        <v>6.4799999999999986</v>
      </c>
      <c r="M2972" s="150"/>
      <c r="U2972" s="239"/>
    </row>
    <row r="2973" spans="1:21">
      <c r="A2973" s="239" t="s">
        <v>3987</v>
      </c>
      <c r="B2973" s="239">
        <f t="shared" si="304"/>
        <v>109</v>
      </c>
      <c r="C2973" s="239">
        <f t="shared" si="305"/>
        <v>3</v>
      </c>
      <c r="E2973" s="149" t="s">
        <v>1687</v>
      </c>
      <c r="F2973" s="150">
        <v>7.84</v>
      </c>
      <c r="G2973" s="150">
        <v>0.34226000000000001</v>
      </c>
      <c r="H2973" s="150">
        <v>0.02</v>
      </c>
      <c r="I2973" s="151">
        <f t="shared" si="306"/>
        <v>1.2</v>
      </c>
      <c r="J2973">
        <f t="shared" si="307"/>
        <v>0.79999999999999993</v>
      </c>
      <c r="K2973">
        <f t="shared" si="308"/>
        <v>0.6</v>
      </c>
      <c r="L2973">
        <f t="shared" si="309"/>
        <v>0.89999999999999991</v>
      </c>
      <c r="M2973" s="150"/>
      <c r="U2973" s="239"/>
    </row>
    <row r="2974" spans="1:21">
      <c r="A2974" s="239" t="s">
        <v>3987</v>
      </c>
      <c r="B2974" s="239">
        <f t="shared" si="304"/>
        <v>109</v>
      </c>
      <c r="C2974" s="239">
        <f t="shared" si="305"/>
        <v>4</v>
      </c>
      <c r="E2974" s="149" t="s">
        <v>1688</v>
      </c>
      <c r="F2974" s="150">
        <v>10.36</v>
      </c>
      <c r="G2974" s="150">
        <v>0.34226000000000001</v>
      </c>
      <c r="H2974" s="150">
        <v>2.8000000000000004E-2</v>
      </c>
      <c r="I2974" s="151">
        <f t="shared" si="306"/>
        <v>1.6800000000000002</v>
      </c>
      <c r="J2974">
        <f t="shared" si="307"/>
        <v>1.1200000000000001</v>
      </c>
      <c r="K2974">
        <f t="shared" si="308"/>
        <v>0.84000000000000008</v>
      </c>
      <c r="L2974">
        <f t="shared" si="309"/>
        <v>1.2600000000000002</v>
      </c>
      <c r="M2974" s="150"/>
      <c r="U2974" s="239"/>
    </row>
    <row r="2975" spans="1:21">
      <c r="A2975" s="239" t="s">
        <v>3987</v>
      </c>
      <c r="B2975" s="239">
        <f t="shared" si="304"/>
        <v>109</v>
      </c>
      <c r="C2975" s="239">
        <f t="shared" si="305"/>
        <v>6.5</v>
      </c>
      <c r="E2975" s="149" t="s">
        <v>1689</v>
      </c>
      <c r="F2975" s="150">
        <v>16.43</v>
      </c>
      <c r="G2975" s="150">
        <v>0.34226000000000001</v>
      </c>
      <c r="H2975" s="150">
        <v>4.8000000000000001E-2</v>
      </c>
      <c r="I2975" s="151">
        <f t="shared" si="306"/>
        <v>2.88</v>
      </c>
      <c r="J2975">
        <f t="shared" si="307"/>
        <v>1.92</v>
      </c>
      <c r="K2975">
        <f t="shared" si="308"/>
        <v>1.44</v>
      </c>
      <c r="L2975">
        <f t="shared" si="309"/>
        <v>2.16</v>
      </c>
      <c r="M2975" s="150"/>
      <c r="U2975" s="239"/>
    </row>
    <row r="2976" spans="1:21">
      <c r="A2976" s="239" t="s">
        <v>3987</v>
      </c>
      <c r="B2976" s="239">
        <f t="shared" si="304"/>
        <v>110</v>
      </c>
      <c r="C2976" s="239">
        <f t="shared" si="305"/>
        <v>1.5</v>
      </c>
      <c r="E2976" s="149" t="s">
        <v>1703</v>
      </c>
      <c r="F2976" s="150">
        <v>4.01</v>
      </c>
      <c r="G2976" s="150">
        <v>0.34539999999999998</v>
      </c>
      <c r="H2976" s="150">
        <v>1.2E-2</v>
      </c>
      <c r="I2976" s="151">
        <f t="shared" si="306"/>
        <v>0.72</v>
      </c>
      <c r="J2976">
        <f t="shared" si="307"/>
        <v>0.48</v>
      </c>
      <c r="K2976">
        <f t="shared" si="308"/>
        <v>0.36</v>
      </c>
      <c r="L2976">
        <f t="shared" si="309"/>
        <v>0.54</v>
      </c>
      <c r="M2976" s="150"/>
      <c r="U2976" s="239"/>
    </row>
    <row r="2977" spans="1:21">
      <c r="A2977" s="239" t="s">
        <v>3987</v>
      </c>
      <c r="B2977" s="239">
        <f t="shared" si="304"/>
        <v>110</v>
      </c>
      <c r="C2977" s="239">
        <f t="shared" si="305"/>
        <v>2</v>
      </c>
      <c r="E2977" s="149" t="s">
        <v>1707</v>
      </c>
      <c r="F2977" s="150">
        <v>5.33</v>
      </c>
      <c r="G2977" s="150">
        <v>0.34539999999999998</v>
      </c>
      <c r="H2977" s="150">
        <v>1.6E-2</v>
      </c>
      <c r="I2977" s="151">
        <f t="shared" si="306"/>
        <v>0.96</v>
      </c>
      <c r="J2977">
        <f t="shared" si="307"/>
        <v>0.6399999999999999</v>
      </c>
      <c r="K2977">
        <f t="shared" si="308"/>
        <v>0.48</v>
      </c>
      <c r="L2977">
        <f t="shared" si="309"/>
        <v>0.72</v>
      </c>
      <c r="M2977" s="150"/>
      <c r="U2977" s="239"/>
    </row>
    <row r="2978" spans="1:21">
      <c r="A2978" s="239" t="s">
        <v>3987</v>
      </c>
      <c r="B2978" s="239">
        <f t="shared" si="304"/>
        <v>110</v>
      </c>
      <c r="C2978" s="239">
        <f t="shared" si="305"/>
        <v>2.5</v>
      </c>
      <c r="E2978" s="149" t="s">
        <v>1708</v>
      </c>
      <c r="F2978" s="150">
        <v>6.63</v>
      </c>
      <c r="G2978" s="150">
        <v>0.34539999999999998</v>
      </c>
      <c r="H2978" s="150">
        <v>0.02</v>
      </c>
      <c r="I2978" s="151">
        <f t="shared" si="306"/>
        <v>1.2</v>
      </c>
      <c r="J2978">
        <f t="shared" si="307"/>
        <v>0.79999999999999993</v>
      </c>
      <c r="K2978">
        <f t="shared" si="308"/>
        <v>0.6</v>
      </c>
      <c r="L2978">
        <f t="shared" si="309"/>
        <v>0.89999999999999991</v>
      </c>
      <c r="M2978" s="150"/>
      <c r="U2978" s="239"/>
    </row>
    <row r="2979" spans="1:21">
      <c r="A2979" s="239" t="s">
        <v>3987</v>
      </c>
      <c r="B2979" s="239">
        <f t="shared" si="304"/>
        <v>110</v>
      </c>
      <c r="C2979" s="239">
        <f t="shared" si="305"/>
        <v>3</v>
      </c>
      <c r="E2979" s="149" t="s">
        <v>1710</v>
      </c>
      <c r="F2979" s="150">
        <v>7.92</v>
      </c>
      <c r="G2979" s="150">
        <v>0.34539999999999998</v>
      </c>
      <c r="H2979" s="150">
        <v>2.4E-2</v>
      </c>
      <c r="I2979" s="151">
        <f t="shared" si="306"/>
        <v>1.44</v>
      </c>
      <c r="J2979">
        <f t="shared" si="307"/>
        <v>0.96</v>
      </c>
      <c r="K2979">
        <f t="shared" si="308"/>
        <v>0.72</v>
      </c>
      <c r="L2979">
        <f t="shared" si="309"/>
        <v>1.08</v>
      </c>
      <c r="M2979" s="150"/>
      <c r="U2979" s="239"/>
    </row>
    <row r="2980" spans="1:21">
      <c r="A2980" s="239" t="s">
        <v>3987</v>
      </c>
      <c r="B2980" s="239">
        <f t="shared" si="304"/>
        <v>110</v>
      </c>
      <c r="C2980" s="239">
        <f t="shared" si="305"/>
        <v>3.5</v>
      </c>
      <c r="E2980" s="149" t="s">
        <v>1711</v>
      </c>
      <c r="F2980" s="150">
        <v>9.19</v>
      </c>
      <c r="G2980" s="150">
        <v>0.34539999999999998</v>
      </c>
      <c r="H2980" s="150">
        <v>2.4E-2</v>
      </c>
      <c r="I2980" s="151">
        <f t="shared" si="306"/>
        <v>1.44</v>
      </c>
      <c r="J2980">
        <f t="shared" si="307"/>
        <v>0.96</v>
      </c>
      <c r="K2980">
        <f t="shared" si="308"/>
        <v>0.72</v>
      </c>
      <c r="L2980">
        <f t="shared" si="309"/>
        <v>1.08</v>
      </c>
      <c r="M2980" s="150"/>
      <c r="U2980" s="239"/>
    </row>
    <row r="2981" spans="1:21">
      <c r="A2981" s="239" t="s">
        <v>3987</v>
      </c>
      <c r="B2981" s="239">
        <f t="shared" si="304"/>
        <v>110</v>
      </c>
      <c r="C2981" s="239">
        <f t="shared" si="305"/>
        <v>4</v>
      </c>
      <c r="E2981" s="149" t="s">
        <v>1712</v>
      </c>
      <c r="F2981" s="150">
        <v>10.46</v>
      </c>
      <c r="G2981" s="150">
        <v>0.34539999999999998</v>
      </c>
      <c r="H2981" s="150">
        <v>2.8000000000000004E-2</v>
      </c>
      <c r="I2981" s="151">
        <f t="shared" si="306"/>
        <v>1.6800000000000002</v>
      </c>
      <c r="J2981">
        <f t="shared" si="307"/>
        <v>1.1200000000000001</v>
      </c>
      <c r="K2981">
        <f t="shared" si="308"/>
        <v>0.84000000000000008</v>
      </c>
      <c r="L2981">
        <f t="shared" si="309"/>
        <v>1.2600000000000002</v>
      </c>
      <c r="M2981" s="150"/>
      <c r="U2981" s="239"/>
    </row>
    <row r="2982" spans="1:21">
      <c r="A2982" s="239" t="s">
        <v>3987</v>
      </c>
      <c r="B2982" s="239">
        <f t="shared" ref="B2982:B3045" si="310">SPLITME($E2982,0,"*","tube Ø")</f>
        <v>110</v>
      </c>
      <c r="C2982" s="239">
        <f t="shared" ref="C2982:C3045" si="311">SPLITME($E2982,1,"*","tube Ø")</f>
        <v>4.5</v>
      </c>
      <c r="E2982" s="149" t="s">
        <v>1713</v>
      </c>
      <c r="F2982" s="150">
        <v>11.71</v>
      </c>
      <c r="G2982" s="150">
        <v>0.34539999999999998</v>
      </c>
      <c r="H2982" s="150">
        <v>3.2000000000000001E-2</v>
      </c>
      <c r="I2982" s="151">
        <f t="shared" si="306"/>
        <v>1.92</v>
      </c>
      <c r="J2982">
        <f t="shared" si="307"/>
        <v>1.2799999999999998</v>
      </c>
      <c r="K2982">
        <f t="shared" si="308"/>
        <v>0.96</v>
      </c>
      <c r="L2982">
        <f t="shared" si="309"/>
        <v>1.44</v>
      </c>
      <c r="M2982" s="150"/>
      <c r="U2982" s="239"/>
    </row>
    <row r="2983" spans="1:21">
      <c r="A2983" s="239" t="s">
        <v>3987</v>
      </c>
      <c r="B2983" s="239">
        <f t="shared" si="310"/>
        <v>110</v>
      </c>
      <c r="C2983" s="239">
        <f t="shared" si="311"/>
        <v>5</v>
      </c>
      <c r="E2983" s="149" t="s">
        <v>1714</v>
      </c>
      <c r="F2983" s="150">
        <v>12.95</v>
      </c>
      <c r="G2983" s="150">
        <v>0.34539999999999998</v>
      </c>
      <c r="H2983" s="150">
        <v>3.5999999999999997E-2</v>
      </c>
      <c r="I2983" s="151">
        <f t="shared" si="306"/>
        <v>2.1599999999999997</v>
      </c>
      <c r="J2983">
        <f t="shared" si="307"/>
        <v>1.4399999999999997</v>
      </c>
      <c r="K2983">
        <f t="shared" si="308"/>
        <v>1.0799999999999998</v>
      </c>
      <c r="L2983">
        <f t="shared" si="309"/>
        <v>1.6199999999999997</v>
      </c>
      <c r="M2983" s="150"/>
      <c r="U2983" s="239"/>
    </row>
    <row r="2984" spans="1:21">
      <c r="A2984" s="239" t="s">
        <v>3987</v>
      </c>
      <c r="B2984" s="239">
        <f t="shared" si="310"/>
        <v>110</v>
      </c>
      <c r="C2984" s="239">
        <f t="shared" si="311"/>
        <v>5.5</v>
      </c>
      <c r="E2984" s="149" t="s">
        <v>1715</v>
      </c>
      <c r="F2984" s="150">
        <v>14.17</v>
      </c>
      <c r="G2984" s="150">
        <v>0.34539999999999998</v>
      </c>
      <c r="H2984" s="150">
        <v>0.04</v>
      </c>
      <c r="I2984" s="151">
        <f t="shared" si="306"/>
        <v>2.4</v>
      </c>
      <c r="J2984">
        <f t="shared" si="307"/>
        <v>1.5999999999999999</v>
      </c>
      <c r="K2984">
        <f t="shared" si="308"/>
        <v>1.2</v>
      </c>
      <c r="L2984">
        <f t="shared" si="309"/>
        <v>1.7999999999999998</v>
      </c>
      <c r="M2984" s="150"/>
      <c r="U2984" s="239"/>
    </row>
    <row r="2985" spans="1:21">
      <c r="A2985" s="239" t="s">
        <v>3987</v>
      </c>
      <c r="B2985" s="239">
        <f t="shared" si="310"/>
        <v>110</v>
      </c>
      <c r="C2985" s="239">
        <f t="shared" si="311"/>
        <v>6</v>
      </c>
      <c r="E2985" s="149" t="s">
        <v>1716</v>
      </c>
      <c r="F2985" s="150">
        <v>15.39</v>
      </c>
      <c r="G2985" s="150">
        <v>0.34539999999999998</v>
      </c>
      <c r="H2985" s="150">
        <v>4.3999999999999997E-2</v>
      </c>
      <c r="I2985" s="151">
        <f t="shared" si="306"/>
        <v>2.6399999999999997</v>
      </c>
      <c r="J2985">
        <f t="shared" si="307"/>
        <v>1.7599999999999998</v>
      </c>
      <c r="K2985">
        <f t="shared" si="308"/>
        <v>1.3199999999999998</v>
      </c>
      <c r="L2985">
        <f t="shared" si="309"/>
        <v>1.9799999999999998</v>
      </c>
      <c r="M2985" s="150"/>
      <c r="U2985" s="239"/>
    </row>
    <row r="2986" spans="1:21">
      <c r="A2986" s="239" t="s">
        <v>3987</v>
      </c>
      <c r="B2986" s="239">
        <f t="shared" si="310"/>
        <v>110</v>
      </c>
      <c r="C2986" s="239">
        <f t="shared" si="311"/>
        <v>7</v>
      </c>
      <c r="E2986" s="149" t="s">
        <v>1717</v>
      </c>
      <c r="F2986" s="150">
        <v>17.78</v>
      </c>
      <c r="G2986" s="150">
        <v>0.34539999999999998</v>
      </c>
      <c r="H2986" s="150">
        <v>4.8000000000000001E-2</v>
      </c>
      <c r="I2986" s="151">
        <f t="shared" si="306"/>
        <v>2.88</v>
      </c>
      <c r="J2986">
        <f t="shared" si="307"/>
        <v>1.92</v>
      </c>
      <c r="K2986">
        <f t="shared" si="308"/>
        <v>1.44</v>
      </c>
      <c r="L2986">
        <f t="shared" si="309"/>
        <v>2.16</v>
      </c>
      <c r="M2986" s="150"/>
      <c r="U2986" s="239"/>
    </row>
    <row r="2987" spans="1:21">
      <c r="A2987" s="239" t="s">
        <v>3987</v>
      </c>
      <c r="B2987" s="239">
        <f t="shared" si="310"/>
        <v>110</v>
      </c>
      <c r="C2987" s="239">
        <f t="shared" si="311"/>
        <v>7.5</v>
      </c>
      <c r="E2987" s="149" t="s">
        <v>1718</v>
      </c>
      <c r="F2987" s="150">
        <v>18.96</v>
      </c>
      <c r="G2987" s="150">
        <v>0.34539999999999998</v>
      </c>
      <c r="H2987" s="150">
        <v>5.2000000000000005E-2</v>
      </c>
      <c r="I2987" s="151">
        <f t="shared" si="306"/>
        <v>3.12</v>
      </c>
      <c r="J2987">
        <f t="shared" si="307"/>
        <v>2.08</v>
      </c>
      <c r="K2987">
        <f t="shared" si="308"/>
        <v>1.56</v>
      </c>
      <c r="L2987">
        <f t="shared" si="309"/>
        <v>2.34</v>
      </c>
      <c r="M2987" s="150"/>
      <c r="U2987" s="239"/>
    </row>
    <row r="2988" spans="1:21">
      <c r="A2988" s="239" t="s">
        <v>3987</v>
      </c>
      <c r="B2988" s="239">
        <f t="shared" si="310"/>
        <v>110</v>
      </c>
      <c r="C2988" s="239">
        <f t="shared" si="311"/>
        <v>8</v>
      </c>
      <c r="E2988" s="149" t="s">
        <v>1719</v>
      </c>
      <c r="F2988" s="150">
        <v>20.12</v>
      </c>
      <c r="G2988" s="150">
        <v>0.34539999999999998</v>
      </c>
      <c r="H2988" s="150">
        <v>5.6000000000000008E-2</v>
      </c>
      <c r="I2988" s="151">
        <f t="shared" si="306"/>
        <v>3.3600000000000003</v>
      </c>
      <c r="J2988">
        <f t="shared" si="307"/>
        <v>2.2400000000000002</v>
      </c>
      <c r="K2988">
        <f t="shared" si="308"/>
        <v>1.6800000000000002</v>
      </c>
      <c r="L2988">
        <f t="shared" si="309"/>
        <v>2.5200000000000005</v>
      </c>
      <c r="M2988" s="150"/>
      <c r="U2988" s="239"/>
    </row>
    <row r="2989" spans="1:21">
      <c r="A2989" s="239" t="s">
        <v>3987</v>
      </c>
      <c r="B2989" s="239">
        <f t="shared" si="310"/>
        <v>110</v>
      </c>
      <c r="C2989" s="239">
        <f t="shared" si="311"/>
        <v>8.5</v>
      </c>
      <c r="E2989" s="149" t="s">
        <v>1720</v>
      </c>
      <c r="F2989" s="150">
        <v>21.28</v>
      </c>
      <c r="G2989" s="150">
        <v>0.34539999999999998</v>
      </c>
      <c r="H2989" s="150">
        <v>0.06</v>
      </c>
      <c r="I2989" s="151">
        <f t="shared" si="306"/>
        <v>3.5999999999999996</v>
      </c>
      <c r="J2989">
        <f t="shared" si="307"/>
        <v>2.3999999999999995</v>
      </c>
      <c r="K2989">
        <f t="shared" si="308"/>
        <v>1.7999999999999998</v>
      </c>
      <c r="L2989">
        <f t="shared" si="309"/>
        <v>2.6999999999999997</v>
      </c>
      <c r="M2989" s="150"/>
      <c r="U2989" s="239"/>
    </row>
    <row r="2990" spans="1:21">
      <c r="A2990" s="239" t="s">
        <v>3987</v>
      </c>
      <c r="B2990" s="239">
        <f t="shared" si="310"/>
        <v>110</v>
      </c>
      <c r="C2990" s="239">
        <f t="shared" si="311"/>
        <v>9</v>
      </c>
      <c r="E2990" s="149" t="s">
        <v>1721</v>
      </c>
      <c r="F2990" s="150">
        <v>22.42</v>
      </c>
      <c r="G2990" s="150">
        <v>0.34539999999999998</v>
      </c>
      <c r="H2990" s="150">
        <v>6.4000000000000001E-2</v>
      </c>
      <c r="I2990" s="151">
        <f t="shared" si="306"/>
        <v>3.84</v>
      </c>
      <c r="J2990">
        <f t="shared" si="307"/>
        <v>2.5599999999999996</v>
      </c>
      <c r="K2990">
        <f t="shared" si="308"/>
        <v>1.92</v>
      </c>
      <c r="L2990">
        <f t="shared" si="309"/>
        <v>2.88</v>
      </c>
      <c r="M2990" s="150"/>
      <c r="U2990" s="239"/>
    </row>
    <row r="2991" spans="1:21">
      <c r="A2991" s="239" t="s">
        <v>3987</v>
      </c>
      <c r="B2991" s="239">
        <f t="shared" si="310"/>
        <v>110</v>
      </c>
      <c r="C2991" s="239">
        <f t="shared" si="311"/>
        <v>10</v>
      </c>
      <c r="E2991" s="149" t="s">
        <v>1704</v>
      </c>
      <c r="F2991" s="150">
        <v>24.66</v>
      </c>
      <c r="G2991" s="150">
        <v>0.34539999999999998</v>
      </c>
      <c r="H2991" s="150">
        <v>6.8000000000000005E-2</v>
      </c>
      <c r="I2991" s="151">
        <f t="shared" si="306"/>
        <v>4.08</v>
      </c>
      <c r="J2991">
        <f t="shared" si="307"/>
        <v>2.7199999999999998</v>
      </c>
      <c r="K2991">
        <f t="shared" si="308"/>
        <v>2.04</v>
      </c>
      <c r="L2991">
        <f t="shared" si="309"/>
        <v>3.06</v>
      </c>
      <c r="M2991" s="150"/>
      <c r="U2991" s="239"/>
    </row>
    <row r="2992" spans="1:21">
      <c r="A2992" s="239" t="s">
        <v>3987</v>
      </c>
      <c r="B2992" s="239">
        <f t="shared" si="310"/>
        <v>110</v>
      </c>
      <c r="C2992" s="239">
        <f t="shared" si="311"/>
        <v>12.5</v>
      </c>
      <c r="E2992" s="149" t="s">
        <v>1705</v>
      </c>
      <c r="F2992" s="150">
        <v>30.06</v>
      </c>
      <c r="G2992" s="150">
        <v>0.34539999999999998</v>
      </c>
      <c r="H2992" s="150">
        <v>8.3999999999999991E-2</v>
      </c>
      <c r="I2992" s="151">
        <f t="shared" si="306"/>
        <v>5.0399999999999991</v>
      </c>
      <c r="J2992">
        <f t="shared" si="307"/>
        <v>3.3599999999999994</v>
      </c>
      <c r="K2992">
        <f t="shared" si="308"/>
        <v>2.5199999999999996</v>
      </c>
      <c r="L2992">
        <f t="shared" si="309"/>
        <v>3.7799999999999994</v>
      </c>
      <c r="M2992" s="150"/>
      <c r="U2992" s="239"/>
    </row>
    <row r="2993" spans="1:21">
      <c r="A2993" s="239" t="s">
        <v>3987</v>
      </c>
      <c r="B2993" s="239">
        <f t="shared" si="310"/>
        <v>110</v>
      </c>
      <c r="C2993" s="239">
        <f t="shared" si="311"/>
        <v>15</v>
      </c>
      <c r="E2993" s="149" t="s">
        <v>1706</v>
      </c>
      <c r="F2993" s="150">
        <v>35.14</v>
      </c>
      <c r="G2993" s="150">
        <v>0.34539999999999998</v>
      </c>
      <c r="H2993" s="150">
        <v>0.1</v>
      </c>
      <c r="I2993" s="151">
        <f t="shared" si="306"/>
        <v>6</v>
      </c>
      <c r="J2993">
        <f t="shared" si="307"/>
        <v>4</v>
      </c>
      <c r="K2993">
        <f t="shared" si="308"/>
        <v>3</v>
      </c>
      <c r="L2993">
        <f t="shared" si="309"/>
        <v>4.5</v>
      </c>
      <c r="M2993" s="150"/>
      <c r="U2993" s="239"/>
    </row>
    <row r="2994" spans="1:21">
      <c r="A2994" s="239" t="s">
        <v>3987</v>
      </c>
      <c r="B2994" s="239">
        <f t="shared" si="310"/>
        <v>110</v>
      </c>
      <c r="C2994" s="239">
        <f t="shared" si="311"/>
        <v>20</v>
      </c>
      <c r="E2994" s="149" t="s">
        <v>1709</v>
      </c>
      <c r="F2994" s="150">
        <v>44.39</v>
      </c>
      <c r="G2994" s="150">
        <v>0.34539999999999998</v>
      </c>
      <c r="H2994" s="150">
        <v>0.124</v>
      </c>
      <c r="I2994" s="151">
        <f t="shared" si="306"/>
        <v>7.4399999999999995</v>
      </c>
      <c r="J2994">
        <f t="shared" si="307"/>
        <v>4.9599999999999991</v>
      </c>
      <c r="K2994">
        <f t="shared" si="308"/>
        <v>3.7199999999999998</v>
      </c>
      <c r="L2994">
        <f t="shared" si="309"/>
        <v>5.58</v>
      </c>
      <c r="M2994" s="150"/>
      <c r="U2994" s="239"/>
    </row>
    <row r="2995" spans="1:21">
      <c r="A2995" s="239" t="s">
        <v>3987</v>
      </c>
      <c r="B2995" s="239">
        <f t="shared" si="310"/>
        <v>112</v>
      </c>
      <c r="C2995" s="239">
        <f t="shared" si="311"/>
        <v>5</v>
      </c>
      <c r="E2995" s="149" t="s">
        <v>1727</v>
      </c>
      <c r="F2995" s="150">
        <v>13.19</v>
      </c>
      <c r="G2995" s="150">
        <v>0.35167999999999999</v>
      </c>
      <c r="H2995" s="150">
        <v>3.5999999999999997E-2</v>
      </c>
      <c r="I2995" s="151">
        <f t="shared" si="306"/>
        <v>2.1599999999999997</v>
      </c>
      <c r="J2995">
        <f t="shared" si="307"/>
        <v>1.4399999999999997</v>
      </c>
      <c r="K2995">
        <f t="shared" si="308"/>
        <v>1.0799999999999998</v>
      </c>
      <c r="L2995">
        <f t="shared" si="309"/>
        <v>1.6199999999999997</v>
      </c>
      <c r="M2995" s="150"/>
      <c r="U2995" s="239"/>
    </row>
    <row r="2996" spans="1:21">
      <c r="A2996" s="239" t="s">
        <v>3987</v>
      </c>
      <c r="B2996" s="239">
        <f t="shared" si="310"/>
        <v>112</v>
      </c>
      <c r="C2996" s="239">
        <f t="shared" si="311"/>
        <v>6</v>
      </c>
      <c r="E2996" s="149" t="s">
        <v>1728</v>
      </c>
      <c r="F2996" s="150">
        <v>15.69</v>
      </c>
      <c r="G2996" s="150">
        <v>0.35167999999999999</v>
      </c>
      <c r="H2996" s="150">
        <v>4.3999999999999997E-2</v>
      </c>
      <c r="I2996" s="151">
        <f t="shared" si="306"/>
        <v>2.6399999999999997</v>
      </c>
      <c r="J2996">
        <f t="shared" si="307"/>
        <v>1.7599999999999998</v>
      </c>
      <c r="K2996">
        <f t="shared" si="308"/>
        <v>1.3199999999999998</v>
      </c>
      <c r="L2996">
        <f t="shared" si="309"/>
        <v>1.9799999999999998</v>
      </c>
      <c r="M2996" s="150"/>
      <c r="U2996" s="239"/>
    </row>
    <row r="2997" spans="1:21">
      <c r="A2997" s="239" t="s">
        <v>3987</v>
      </c>
      <c r="B2997" s="239">
        <f t="shared" si="310"/>
        <v>112</v>
      </c>
      <c r="C2997" s="239">
        <f t="shared" si="311"/>
        <v>8.5</v>
      </c>
      <c r="E2997" s="149" t="s">
        <v>1729</v>
      </c>
      <c r="F2997" s="150">
        <v>24.3</v>
      </c>
      <c r="G2997" s="150">
        <v>0.35167999999999999</v>
      </c>
      <c r="H2997" s="150">
        <v>6.8000000000000005E-2</v>
      </c>
      <c r="I2997" s="151">
        <f t="shared" si="306"/>
        <v>4.08</v>
      </c>
      <c r="J2997">
        <f t="shared" si="307"/>
        <v>2.7199999999999998</v>
      </c>
      <c r="K2997">
        <f t="shared" si="308"/>
        <v>2.04</v>
      </c>
      <c r="L2997">
        <f t="shared" si="309"/>
        <v>3.06</v>
      </c>
      <c r="M2997" s="150"/>
      <c r="U2997" s="239"/>
    </row>
    <row r="2998" spans="1:21">
      <c r="A2998" s="239" t="s">
        <v>3987</v>
      </c>
      <c r="B2998" s="239">
        <f t="shared" si="310"/>
        <v>112</v>
      </c>
      <c r="C2998" s="239">
        <f t="shared" si="311"/>
        <v>11</v>
      </c>
      <c r="E2998" s="149" t="s">
        <v>1722</v>
      </c>
      <c r="F2998" s="150">
        <v>30</v>
      </c>
      <c r="G2998" s="150">
        <v>0.35167999999999999</v>
      </c>
      <c r="H2998" s="150">
        <v>8.3999999999999991E-2</v>
      </c>
      <c r="I2998" s="151">
        <f t="shared" si="306"/>
        <v>5.0399999999999991</v>
      </c>
      <c r="J2998">
        <f t="shared" si="307"/>
        <v>3.3599999999999994</v>
      </c>
      <c r="K2998">
        <f t="shared" si="308"/>
        <v>2.5199999999999996</v>
      </c>
      <c r="L2998">
        <f t="shared" si="309"/>
        <v>3.7799999999999994</v>
      </c>
      <c r="M2998" s="150"/>
      <c r="U2998" s="239"/>
    </row>
    <row r="2999" spans="1:21">
      <c r="A2999" s="239" t="s">
        <v>3987</v>
      </c>
      <c r="B2999" s="239">
        <f t="shared" si="310"/>
        <v>112</v>
      </c>
      <c r="C2999" s="239">
        <f t="shared" si="311"/>
        <v>13.5</v>
      </c>
      <c r="E2999" s="149" t="s">
        <v>1723</v>
      </c>
      <c r="F2999" s="150">
        <v>35.200000000000003</v>
      </c>
      <c r="G2999" s="150">
        <v>0.35167999999999999</v>
      </c>
      <c r="H2999" s="150">
        <v>0.1</v>
      </c>
      <c r="I2999" s="151">
        <f t="shared" si="306"/>
        <v>6</v>
      </c>
      <c r="J2999">
        <f t="shared" si="307"/>
        <v>4</v>
      </c>
      <c r="K2999">
        <f t="shared" si="308"/>
        <v>3</v>
      </c>
      <c r="L2999">
        <f t="shared" si="309"/>
        <v>4.5</v>
      </c>
      <c r="M2999" s="150"/>
      <c r="U2999" s="239"/>
    </row>
    <row r="3000" spans="1:21">
      <c r="A3000" s="239" t="s">
        <v>3987</v>
      </c>
      <c r="B3000" s="239">
        <f t="shared" si="310"/>
        <v>112</v>
      </c>
      <c r="C3000" s="239">
        <f t="shared" si="311"/>
        <v>16</v>
      </c>
      <c r="E3000" s="149" t="s">
        <v>1724</v>
      </c>
      <c r="F3000" s="150">
        <v>40.1</v>
      </c>
      <c r="G3000" s="150">
        <v>0.35167999999999999</v>
      </c>
      <c r="H3000" s="150">
        <v>0.11200000000000002</v>
      </c>
      <c r="I3000" s="151">
        <f t="shared" si="306"/>
        <v>6.7200000000000006</v>
      </c>
      <c r="J3000">
        <f t="shared" si="307"/>
        <v>4.4800000000000004</v>
      </c>
      <c r="K3000">
        <f t="shared" si="308"/>
        <v>3.3600000000000003</v>
      </c>
      <c r="L3000">
        <f t="shared" si="309"/>
        <v>5.0400000000000009</v>
      </c>
      <c r="M3000" s="150"/>
      <c r="U3000" s="239"/>
    </row>
    <row r="3001" spans="1:21">
      <c r="A3001" s="239" t="s">
        <v>3987</v>
      </c>
      <c r="B3001" s="239">
        <f t="shared" si="310"/>
        <v>112</v>
      </c>
      <c r="C3001" s="239">
        <f t="shared" si="311"/>
        <v>20.5</v>
      </c>
      <c r="E3001" s="149" t="s">
        <v>1725</v>
      </c>
      <c r="F3001" s="150">
        <v>48.5</v>
      </c>
      <c r="G3001" s="150">
        <v>0.35167999999999999</v>
      </c>
      <c r="H3001" s="150">
        <v>0.13600000000000001</v>
      </c>
      <c r="I3001" s="151">
        <f t="shared" si="306"/>
        <v>8.16</v>
      </c>
      <c r="J3001">
        <f t="shared" si="307"/>
        <v>5.4399999999999995</v>
      </c>
      <c r="K3001">
        <f t="shared" si="308"/>
        <v>4.08</v>
      </c>
      <c r="L3001">
        <f t="shared" si="309"/>
        <v>6.12</v>
      </c>
      <c r="M3001" s="150"/>
      <c r="U3001" s="239"/>
    </row>
    <row r="3002" spans="1:21">
      <c r="A3002" s="239" t="s">
        <v>3987</v>
      </c>
      <c r="B3002" s="239">
        <f t="shared" si="310"/>
        <v>112</v>
      </c>
      <c r="C3002" s="239">
        <f t="shared" si="311"/>
        <v>24.5</v>
      </c>
      <c r="E3002" s="149" t="s">
        <v>1726</v>
      </c>
      <c r="F3002" s="150">
        <v>54.9</v>
      </c>
      <c r="G3002" s="150">
        <v>0.35167999999999999</v>
      </c>
      <c r="H3002" s="150">
        <v>0.152</v>
      </c>
      <c r="I3002" s="151">
        <f t="shared" si="306"/>
        <v>9.1199999999999992</v>
      </c>
      <c r="J3002">
        <f t="shared" si="307"/>
        <v>6.0799999999999992</v>
      </c>
      <c r="K3002">
        <f t="shared" si="308"/>
        <v>4.5599999999999996</v>
      </c>
      <c r="L3002">
        <f t="shared" si="309"/>
        <v>6.84</v>
      </c>
      <c r="M3002" s="150"/>
      <c r="U3002" s="239"/>
    </row>
    <row r="3003" spans="1:21">
      <c r="A3003" s="239" t="s">
        <v>3987</v>
      </c>
      <c r="B3003" s="239">
        <f t="shared" si="310"/>
        <v>114</v>
      </c>
      <c r="C3003" s="239">
        <f t="shared" si="311"/>
        <v>2</v>
      </c>
      <c r="E3003" s="149" t="s">
        <v>1730</v>
      </c>
      <c r="F3003" s="150">
        <v>5.52</v>
      </c>
      <c r="G3003" s="150">
        <v>0.35796</v>
      </c>
      <c r="H3003" s="150">
        <v>1.6E-2</v>
      </c>
      <c r="I3003" s="151">
        <f t="shared" si="306"/>
        <v>0.96</v>
      </c>
      <c r="J3003">
        <f t="shared" si="307"/>
        <v>0.6399999999999999</v>
      </c>
      <c r="K3003">
        <f t="shared" si="308"/>
        <v>0.48</v>
      </c>
      <c r="L3003">
        <f t="shared" si="309"/>
        <v>0.72</v>
      </c>
      <c r="M3003" s="150"/>
      <c r="U3003" s="239"/>
    </row>
    <row r="3004" spans="1:21">
      <c r="A3004" s="239" t="s">
        <v>3987</v>
      </c>
      <c r="B3004" s="239">
        <f t="shared" si="310"/>
        <v>114</v>
      </c>
      <c r="C3004" s="239">
        <f t="shared" si="311"/>
        <v>3</v>
      </c>
      <c r="E3004" s="149" t="s">
        <v>1731</v>
      </c>
      <c r="F3004" s="150">
        <v>8.2100000000000009</v>
      </c>
      <c r="G3004" s="150">
        <v>0.35796</v>
      </c>
      <c r="H3004" s="150">
        <v>2.4E-2</v>
      </c>
      <c r="I3004" s="151">
        <f t="shared" si="306"/>
        <v>1.44</v>
      </c>
      <c r="J3004">
        <f t="shared" si="307"/>
        <v>0.96</v>
      </c>
      <c r="K3004">
        <f t="shared" si="308"/>
        <v>0.72</v>
      </c>
      <c r="L3004">
        <f t="shared" si="309"/>
        <v>1.08</v>
      </c>
      <c r="M3004" s="150"/>
      <c r="U3004" s="239"/>
    </row>
    <row r="3005" spans="1:21">
      <c r="A3005" s="239" t="s">
        <v>3987</v>
      </c>
      <c r="B3005" s="239">
        <f t="shared" si="310"/>
        <v>114</v>
      </c>
      <c r="C3005" s="239">
        <f t="shared" si="311"/>
        <v>3.5</v>
      </c>
      <c r="E3005" s="149" t="s">
        <v>1732</v>
      </c>
      <c r="F3005" s="150">
        <v>9.5399999999999991</v>
      </c>
      <c r="G3005" s="150">
        <v>0.35796</v>
      </c>
      <c r="H3005" s="150">
        <v>2.8000000000000004E-2</v>
      </c>
      <c r="I3005" s="151">
        <f t="shared" si="306"/>
        <v>1.6800000000000002</v>
      </c>
      <c r="J3005">
        <f t="shared" si="307"/>
        <v>1.1200000000000001</v>
      </c>
      <c r="K3005">
        <f t="shared" si="308"/>
        <v>0.84000000000000008</v>
      </c>
      <c r="L3005">
        <f t="shared" si="309"/>
        <v>1.2600000000000002</v>
      </c>
      <c r="M3005" s="150"/>
      <c r="U3005" s="239"/>
    </row>
    <row r="3006" spans="1:21">
      <c r="A3006" s="239" t="s">
        <v>3987</v>
      </c>
      <c r="B3006" s="239">
        <f t="shared" si="310"/>
        <v>114</v>
      </c>
      <c r="C3006" s="239">
        <f t="shared" si="311"/>
        <v>3.75</v>
      </c>
      <c r="E3006" s="149" t="s">
        <v>1733</v>
      </c>
      <c r="F3006" s="150">
        <v>10.199999999999999</v>
      </c>
      <c r="G3006" s="150">
        <v>0.35796</v>
      </c>
      <c r="H3006" s="150">
        <v>2.8000000000000004E-2</v>
      </c>
      <c r="I3006" s="151">
        <f t="shared" si="306"/>
        <v>1.6800000000000002</v>
      </c>
      <c r="J3006">
        <f t="shared" si="307"/>
        <v>1.1200000000000001</v>
      </c>
      <c r="K3006">
        <f t="shared" si="308"/>
        <v>0.84000000000000008</v>
      </c>
      <c r="L3006">
        <f t="shared" si="309"/>
        <v>1.2600000000000002</v>
      </c>
      <c r="M3006" s="150"/>
      <c r="U3006" s="239"/>
    </row>
    <row r="3007" spans="1:21">
      <c r="A3007" s="239" t="s">
        <v>3987</v>
      </c>
      <c r="B3007" s="239">
        <f t="shared" si="310"/>
        <v>114.3</v>
      </c>
      <c r="C3007" s="239">
        <f t="shared" si="311"/>
        <v>1.5</v>
      </c>
      <c r="E3007" s="149" t="s">
        <v>1734</v>
      </c>
      <c r="F3007" s="150">
        <v>4.17</v>
      </c>
      <c r="G3007" s="150">
        <v>0.358902</v>
      </c>
      <c r="H3007" s="150">
        <v>1.2E-2</v>
      </c>
      <c r="I3007" s="151">
        <f t="shared" si="306"/>
        <v>0.72</v>
      </c>
      <c r="J3007">
        <f t="shared" si="307"/>
        <v>0.48</v>
      </c>
      <c r="K3007">
        <f t="shared" si="308"/>
        <v>0.36</v>
      </c>
      <c r="L3007">
        <f t="shared" si="309"/>
        <v>0.54</v>
      </c>
      <c r="M3007" s="150"/>
      <c r="U3007" s="239"/>
    </row>
    <row r="3008" spans="1:21">
      <c r="A3008" s="239" t="s">
        <v>3987</v>
      </c>
      <c r="B3008" s="239">
        <f t="shared" si="310"/>
        <v>114.3</v>
      </c>
      <c r="C3008" s="239">
        <f t="shared" si="311"/>
        <v>2</v>
      </c>
      <c r="E3008" s="149" t="s">
        <v>1741</v>
      </c>
      <c r="F3008" s="150">
        <v>5.54</v>
      </c>
      <c r="G3008" s="150">
        <v>0.358902</v>
      </c>
      <c r="H3008" s="150">
        <v>1.6E-2</v>
      </c>
      <c r="I3008" s="151">
        <f t="shared" si="306"/>
        <v>0.96</v>
      </c>
      <c r="J3008">
        <f t="shared" si="307"/>
        <v>0.6399999999999999</v>
      </c>
      <c r="K3008">
        <f t="shared" si="308"/>
        <v>0.48</v>
      </c>
      <c r="L3008">
        <f t="shared" si="309"/>
        <v>0.72</v>
      </c>
      <c r="M3008" s="150"/>
      <c r="U3008" s="239"/>
    </row>
    <row r="3009" spans="1:21">
      <c r="A3009" s="239" t="s">
        <v>3987</v>
      </c>
      <c r="B3009" s="239">
        <f t="shared" si="310"/>
        <v>114.3</v>
      </c>
      <c r="C3009" s="239">
        <f t="shared" si="311"/>
        <v>2.5</v>
      </c>
      <c r="E3009" s="149" t="s">
        <v>1742</v>
      </c>
      <c r="F3009" s="150">
        <v>6.89</v>
      </c>
      <c r="G3009" s="150">
        <v>0.358902</v>
      </c>
      <c r="H3009" s="150">
        <v>0.02</v>
      </c>
      <c r="I3009" s="151">
        <f t="shared" ref="I3009:I3072" si="312">H3009*60</f>
        <v>1.2</v>
      </c>
      <c r="J3009">
        <f t="shared" ref="J3009:J3072" si="313">40/60*I3009</f>
        <v>0.79999999999999993</v>
      </c>
      <c r="K3009">
        <f t="shared" ref="K3009:K3072" si="314">(30/60*I3009)</f>
        <v>0.6</v>
      </c>
      <c r="L3009">
        <f t="shared" ref="L3009:L3072" si="315">45/60*I3009</f>
        <v>0.89999999999999991</v>
      </c>
      <c r="M3009" s="150"/>
      <c r="U3009" s="239"/>
    </row>
    <row r="3010" spans="1:21">
      <c r="A3010" s="239" t="s">
        <v>3987</v>
      </c>
      <c r="B3010" s="239">
        <f t="shared" si="310"/>
        <v>114.3</v>
      </c>
      <c r="C3010" s="239">
        <f t="shared" si="311"/>
        <v>3</v>
      </c>
      <c r="E3010" s="149" t="s">
        <v>1746</v>
      </c>
      <c r="F3010" s="150">
        <v>8.23</v>
      </c>
      <c r="G3010" s="150">
        <v>0.358902</v>
      </c>
      <c r="H3010" s="150">
        <v>2.4E-2</v>
      </c>
      <c r="I3010" s="151">
        <f t="shared" si="312"/>
        <v>1.44</v>
      </c>
      <c r="J3010">
        <f t="shared" si="313"/>
        <v>0.96</v>
      </c>
      <c r="K3010">
        <f t="shared" si="314"/>
        <v>0.72</v>
      </c>
      <c r="L3010">
        <f t="shared" si="315"/>
        <v>1.08</v>
      </c>
      <c r="M3010" s="150"/>
      <c r="U3010" s="239"/>
    </row>
    <row r="3011" spans="1:21">
      <c r="A3011" s="239" t="s">
        <v>3987</v>
      </c>
      <c r="B3011" s="239">
        <f t="shared" si="310"/>
        <v>114.3</v>
      </c>
      <c r="C3011" s="239">
        <f t="shared" si="311"/>
        <v>3.5</v>
      </c>
      <c r="E3011" s="149" t="s">
        <v>1747</v>
      </c>
      <c r="F3011" s="150">
        <v>9.56</v>
      </c>
      <c r="G3011" s="150">
        <v>0.358902</v>
      </c>
      <c r="H3011" s="150">
        <v>2.8000000000000004E-2</v>
      </c>
      <c r="I3011" s="151">
        <f t="shared" si="312"/>
        <v>1.6800000000000002</v>
      </c>
      <c r="J3011">
        <f t="shared" si="313"/>
        <v>1.1200000000000001</v>
      </c>
      <c r="K3011">
        <f t="shared" si="314"/>
        <v>0.84000000000000008</v>
      </c>
      <c r="L3011">
        <f t="shared" si="315"/>
        <v>1.2600000000000002</v>
      </c>
      <c r="M3011" s="150"/>
      <c r="U3011" s="239"/>
    </row>
    <row r="3012" spans="1:21">
      <c r="A3012" s="239" t="s">
        <v>3987</v>
      </c>
      <c r="B3012" s="239">
        <f t="shared" si="310"/>
        <v>114.3</v>
      </c>
      <c r="C3012" s="239">
        <f t="shared" si="311"/>
        <v>3.6</v>
      </c>
      <c r="E3012" s="149" t="s">
        <v>1748</v>
      </c>
      <c r="F3012" s="150">
        <v>9.83</v>
      </c>
      <c r="G3012" s="150">
        <v>0.358902</v>
      </c>
      <c r="H3012" s="150">
        <v>2.8000000000000004E-2</v>
      </c>
      <c r="I3012" s="151">
        <f t="shared" si="312"/>
        <v>1.6800000000000002</v>
      </c>
      <c r="J3012">
        <f t="shared" si="313"/>
        <v>1.1200000000000001</v>
      </c>
      <c r="K3012">
        <f t="shared" si="314"/>
        <v>0.84000000000000008</v>
      </c>
      <c r="L3012">
        <f t="shared" si="315"/>
        <v>1.2600000000000002</v>
      </c>
      <c r="M3012" s="150"/>
      <c r="U3012" s="239"/>
    </row>
    <row r="3013" spans="1:21">
      <c r="A3013" s="239" t="s">
        <v>3987</v>
      </c>
      <c r="B3013" s="239">
        <f t="shared" si="310"/>
        <v>114.3</v>
      </c>
      <c r="C3013" s="239">
        <f t="shared" si="311"/>
        <v>4</v>
      </c>
      <c r="E3013" s="149" t="s">
        <v>1749</v>
      </c>
      <c r="F3013" s="150">
        <v>10.9</v>
      </c>
      <c r="G3013" s="150">
        <v>0.358902</v>
      </c>
      <c r="H3013" s="150">
        <v>3.2000000000000001E-2</v>
      </c>
      <c r="I3013" s="151">
        <f t="shared" si="312"/>
        <v>1.92</v>
      </c>
      <c r="J3013">
        <f t="shared" si="313"/>
        <v>1.2799999999999998</v>
      </c>
      <c r="K3013">
        <f t="shared" si="314"/>
        <v>0.96</v>
      </c>
      <c r="L3013">
        <f t="shared" si="315"/>
        <v>1.44</v>
      </c>
      <c r="M3013" s="150"/>
      <c r="U3013" s="239"/>
    </row>
    <row r="3014" spans="1:21">
      <c r="A3014" s="239" t="s">
        <v>3987</v>
      </c>
      <c r="B3014" s="239">
        <f t="shared" si="310"/>
        <v>114.3</v>
      </c>
      <c r="C3014" s="239">
        <f t="shared" si="311"/>
        <v>4.5</v>
      </c>
      <c r="E3014" s="149" t="s">
        <v>1750</v>
      </c>
      <c r="F3014" s="150">
        <v>12.2</v>
      </c>
      <c r="G3014" s="150">
        <v>0.358902</v>
      </c>
      <c r="H3014" s="150">
        <v>3.5999999999999997E-2</v>
      </c>
      <c r="I3014" s="151">
        <f t="shared" si="312"/>
        <v>2.1599999999999997</v>
      </c>
      <c r="J3014">
        <f t="shared" si="313"/>
        <v>1.4399999999999997</v>
      </c>
      <c r="K3014">
        <f t="shared" si="314"/>
        <v>1.0799999999999998</v>
      </c>
      <c r="L3014">
        <f t="shared" si="315"/>
        <v>1.6199999999999997</v>
      </c>
      <c r="M3014" s="150"/>
      <c r="U3014" s="239"/>
    </row>
    <row r="3015" spans="1:21">
      <c r="A3015" s="239" t="s">
        <v>3987</v>
      </c>
      <c r="B3015" s="239">
        <f t="shared" si="310"/>
        <v>114.3</v>
      </c>
      <c r="C3015" s="239">
        <f t="shared" si="311"/>
        <v>5</v>
      </c>
      <c r="E3015" s="149" t="s">
        <v>1751</v>
      </c>
      <c r="F3015" s="150">
        <v>13.5</v>
      </c>
      <c r="G3015" s="150">
        <v>0.358902</v>
      </c>
      <c r="H3015" s="150">
        <v>3.5999999999999997E-2</v>
      </c>
      <c r="I3015" s="151">
        <f t="shared" si="312"/>
        <v>2.1599999999999997</v>
      </c>
      <c r="J3015">
        <f t="shared" si="313"/>
        <v>1.4399999999999997</v>
      </c>
      <c r="K3015">
        <f t="shared" si="314"/>
        <v>1.0799999999999998</v>
      </c>
      <c r="L3015">
        <f t="shared" si="315"/>
        <v>1.6199999999999997</v>
      </c>
      <c r="M3015" s="150"/>
      <c r="U3015" s="239"/>
    </row>
    <row r="3016" spans="1:21">
      <c r="A3016" s="239" t="s">
        <v>3987</v>
      </c>
      <c r="B3016" s="239">
        <f t="shared" si="310"/>
        <v>114.3</v>
      </c>
      <c r="C3016" s="239">
        <f t="shared" si="311"/>
        <v>5.4</v>
      </c>
      <c r="E3016" s="149" t="s">
        <v>1752</v>
      </c>
      <c r="F3016" s="150">
        <v>14.5</v>
      </c>
      <c r="G3016" s="150">
        <v>0.358902</v>
      </c>
      <c r="H3016" s="150">
        <v>0.04</v>
      </c>
      <c r="I3016" s="151">
        <f t="shared" si="312"/>
        <v>2.4</v>
      </c>
      <c r="J3016">
        <f t="shared" si="313"/>
        <v>1.5999999999999999</v>
      </c>
      <c r="K3016">
        <f t="shared" si="314"/>
        <v>1.2</v>
      </c>
      <c r="L3016">
        <f t="shared" si="315"/>
        <v>1.7999999999999998</v>
      </c>
      <c r="M3016" s="150"/>
      <c r="U3016" s="239"/>
    </row>
    <row r="3017" spans="1:21">
      <c r="A3017" s="239" t="s">
        <v>3987</v>
      </c>
      <c r="B3017" s="239">
        <f t="shared" si="310"/>
        <v>114.3</v>
      </c>
      <c r="C3017" s="239">
        <f t="shared" si="311"/>
        <v>5.6</v>
      </c>
      <c r="E3017" s="149" t="s">
        <v>1753</v>
      </c>
      <c r="F3017" s="150">
        <v>15</v>
      </c>
      <c r="G3017" s="150">
        <v>0.358902</v>
      </c>
      <c r="H3017" s="150">
        <v>4.3999999999999997E-2</v>
      </c>
      <c r="I3017" s="151">
        <f t="shared" si="312"/>
        <v>2.6399999999999997</v>
      </c>
      <c r="J3017">
        <f t="shared" si="313"/>
        <v>1.7599999999999998</v>
      </c>
      <c r="K3017">
        <f t="shared" si="314"/>
        <v>1.3199999999999998</v>
      </c>
      <c r="L3017">
        <f t="shared" si="315"/>
        <v>1.9799999999999998</v>
      </c>
      <c r="M3017" s="150"/>
      <c r="U3017" s="239"/>
    </row>
    <row r="3018" spans="1:21">
      <c r="A3018" s="239" t="s">
        <v>3987</v>
      </c>
      <c r="B3018" s="239">
        <f t="shared" si="310"/>
        <v>114.3</v>
      </c>
      <c r="C3018" s="239">
        <f t="shared" si="311"/>
        <v>6</v>
      </c>
      <c r="E3018" s="149" t="s">
        <v>1754</v>
      </c>
      <c r="F3018" s="150">
        <v>16</v>
      </c>
      <c r="G3018" s="150">
        <v>0.358902</v>
      </c>
      <c r="H3018" s="150">
        <v>4.3999999999999997E-2</v>
      </c>
      <c r="I3018" s="151">
        <f t="shared" si="312"/>
        <v>2.6399999999999997</v>
      </c>
      <c r="J3018">
        <f t="shared" si="313"/>
        <v>1.7599999999999998</v>
      </c>
      <c r="K3018">
        <f t="shared" si="314"/>
        <v>1.3199999999999998</v>
      </c>
      <c r="L3018">
        <f t="shared" si="315"/>
        <v>1.9799999999999998</v>
      </c>
      <c r="M3018" s="150"/>
      <c r="U3018" s="239"/>
    </row>
    <row r="3019" spans="1:21">
      <c r="A3019" s="239" t="s">
        <v>3987</v>
      </c>
      <c r="B3019" s="239">
        <f t="shared" si="310"/>
        <v>114.3</v>
      </c>
      <c r="C3019" s="239">
        <f t="shared" si="311"/>
        <v>6.3</v>
      </c>
      <c r="E3019" s="149" t="s">
        <v>1755</v>
      </c>
      <c r="F3019" s="150">
        <v>16.8</v>
      </c>
      <c r="G3019" s="150">
        <v>0.358902</v>
      </c>
      <c r="H3019" s="150">
        <v>4.8000000000000001E-2</v>
      </c>
      <c r="I3019" s="151">
        <f t="shared" si="312"/>
        <v>2.88</v>
      </c>
      <c r="J3019">
        <f t="shared" si="313"/>
        <v>1.92</v>
      </c>
      <c r="K3019">
        <f t="shared" si="314"/>
        <v>1.44</v>
      </c>
      <c r="L3019">
        <f t="shared" si="315"/>
        <v>2.16</v>
      </c>
      <c r="M3019" s="150"/>
      <c r="U3019" s="239"/>
    </row>
    <row r="3020" spans="1:21">
      <c r="A3020" s="239" t="s">
        <v>3987</v>
      </c>
      <c r="B3020" s="239">
        <f t="shared" si="310"/>
        <v>114.3</v>
      </c>
      <c r="C3020" s="239">
        <f t="shared" si="311"/>
        <v>7</v>
      </c>
      <c r="E3020" s="149" t="s">
        <v>1756</v>
      </c>
      <c r="F3020" s="150">
        <v>18.5</v>
      </c>
      <c r="G3020" s="150">
        <v>0.358902</v>
      </c>
      <c r="H3020" s="150">
        <v>5.2000000000000005E-2</v>
      </c>
      <c r="I3020" s="151">
        <f t="shared" si="312"/>
        <v>3.12</v>
      </c>
      <c r="J3020">
        <f t="shared" si="313"/>
        <v>2.08</v>
      </c>
      <c r="K3020">
        <f t="shared" si="314"/>
        <v>1.56</v>
      </c>
      <c r="L3020">
        <f t="shared" si="315"/>
        <v>2.34</v>
      </c>
      <c r="M3020" s="150"/>
      <c r="U3020" s="239"/>
    </row>
    <row r="3021" spans="1:21">
      <c r="A3021" s="239" t="s">
        <v>3987</v>
      </c>
      <c r="B3021" s="239">
        <f t="shared" si="310"/>
        <v>114.3</v>
      </c>
      <c r="C3021" s="239">
        <f t="shared" si="311"/>
        <v>7.1</v>
      </c>
      <c r="E3021" s="149" t="s">
        <v>1757</v>
      </c>
      <c r="F3021" s="150">
        <v>18.8</v>
      </c>
      <c r="G3021" s="150">
        <v>0.358902</v>
      </c>
      <c r="H3021" s="150">
        <v>5.2000000000000005E-2</v>
      </c>
      <c r="I3021" s="151">
        <f t="shared" si="312"/>
        <v>3.12</v>
      </c>
      <c r="J3021">
        <f t="shared" si="313"/>
        <v>2.08</v>
      </c>
      <c r="K3021">
        <f t="shared" si="314"/>
        <v>1.56</v>
      </c>
      <c r="L3021">
        <f t="shared" si="315"/>
        <v>2.34</v>
      </c>
      <c r="M3021" s="150"/>
      <c r="U3021" s="239"/>
    </row>
    <row r="3022" spans="1:21">
      <c r="A3022" s="239" t="s">
        <v>3987</v>
      </c>
      <c r="B3022" s="239">
        <f t="shared" si="310"/>
        <v>114.3</v>
      </c>
      <c r="C3022" s="239">
        <f t="shared" si="311"/>
        <v>8</v>
      </c>
      <c r="E3022" s="149" t="s">
        <v>1758</v>
      </c>
      <c r="F3022" s="150">
        <v>21</v>
      </c>
      <c r="G3022" s="150">
        <v>0.358902</v>
      </c>
      <c r="H3022" s="150">
        <v>0.06</v>
      </c>
      <c r="I3022" s="151">
        <f t="shared" si="312"/>
        <v>3.5999999999999996</v>
      </c>
      <c r="J3022">
        <f t="shared" si="313"/>
        <v>2.3999999999999995</v>
      </c>
      <c r="K3022">
        <f t="shared" si="314"/>
        <v>1.7999999999999998</v>
      </c>
      <c r="L3022">
        <f t="shared" si="315"/>
        <v>2.6999999999999997</v>
      </c>
      <c r="M3022" s="150"/>
      <c r="U3022" s="239"/>
    </row>
    <row r="3023" spans="1:21">
      <c r="A3023" s="239" t="s">
        <v>3987</v>
      </c>
      <c r="B3023" s="239">
        <f t="shared" si="310"/>
        <v>114.3</v>
      </c>
      <c r="C3023" s="239">
        <f t="shared" si="311"/>
        <v>8.8000000000000007</v>
      </c>
      <c r="E3023" s="149" t="s">
        <v>1759</v>
      </c>
      <c r="F3023" s="150">
        <v>22.9</v>
      </c>
      <c r="G3023" s="150">
        <v>0.358902</v>
      </c>
      <c r="H3023" s="150">
        <v>6.4000000000000001E-2</v>
      </c>
      <c r="I3023" s="151">
        <f t="shared" si="312"/>
        <v>3.84</v>
      </c>
      <c r="J3023">
        <f t="shared" si="313"/>
        <v>2.5599999999999996</v>
      </c>
      <c r="K3023">
        <f t="shared" si="314"/>
        <v>1.92</v>
      </c>
      <c r="L3023">
        <f t="shared" si="315"/>
        <v>2.88</v>
      </c>
      <c r="M3023" s="150"/>
      <c r="U3023" s="239"/>
    </row>
    <row r="3024" spans="1:21">
      <c r="A3024" s="239" t="s">
        <v>3987</v>
      </c>
      <c r="B3024" s="239">
        <f t="shared" si="310"/>
        <v>114.3</v>
      </c>
      <c r="C3024" s="239">
        <f t="shared" si="311"/>
        <v>10</v>
      </c>
      <c r="E3024" s="149" t="s">
        <v>1735</v>
      </c>
      <c r="F3024" s="150">
        <v>25.7</v>
      </c>
      <c r="G3024" s="150">
        <v>0.358902</v>
      </c>
      <c r="H3024" s="150">
        <v>7.1999999999999995E-2</v>
      </c>
      <c r="I3024" s="151">
        <f t="shared" si="312"/>
        <v>4.3199999999999994</v>
      </c>
      <c r="J3024">
        <f t="shared" si="313"/>
        <v>2.8799999999999994</v>
      </c>
      <c r="K3024">
        <f t="shared" si="314"/>
        <v>2.1599999999999997</v>
      </c>
      <c r="L3024">
        <f t="shared" si="315"/>
        <v>3.2399999999999993</v>
      </c>
      <c r="M3024" s="150"/>
      <c r="U3024" s="239"/>
    </row>
    <row r="3025" spans="1:21">
      <c r="A3025" s="239" t="s">
        <v>3987</v>
      </c>
      <c r="B3025" s="239">
        <f t="shared" si="310"/>
        <v>114.3</v>
      </c>
      <c r="C3025" s="239">
        <f t="shared" si="311"/>
        <v>11</v>
      </c>
      <c r="E3025" s="149" t="s">
        <v>1736</v>
      </c>
      <c r="F3025" s="150">
        <v>28</v>
      </c>
      <c r="G3025" s="150">
        <v>0.358902</v>
      </c>
      <c r="H3025" s="150">
        <v>0.08</v>
      </c>
      <c r="I3025" s="151">
        <f t="shared" si="312"/>
        <v>4.8</v>
      </c>
      <c r="J3025">
        <f t="shared" si="313"/>
        <v>3.1999999999999997</v>
      </c>
      <c r="K3025">
        <f t="shared" si="314"/>
        <v>2.4</v>
      </c>
      <c r="L3025">
        <f t="shared" si="315"/>
        <v>3.5999999999999996</v>
      </c>
      <c r="M3025" s="150"/>
      <c r="U3025" s="239"/>
    </row>
    <row r="3026" spans="1:21">
      <c r="A3026" s="239" t="s">
        <v>3987</v>
      </c>
      <c r="B3026" s="239">
        <f t="shared" si="310"/>
        <v>114.3</v>
      </c>
      <c r="C3026" s="239">
        <f t="shared" si="311"/>
        <v>12.5</v>
      </c>
      <c r="E3026" s="149" t="s">
        <v>1737</v>
      </c>
      <c r="F3026" s="150">
        <v>31.4</v>
      </c>
      <c r="G3026" s="150">
        <v>0.358902</v>
      </c>
      <c r="H3026" s="150">
        <v>8.7999999999999995E-2</v>
      </c>
      <c r="I3026" s="151">
        <f t="shared" si="312"/>
        <v>5.2799999999999994</v>
      </c>
      <c r="J3026">
        <f t="shared" si="313"/>
        <v>3.5199999999999996</v>
      </c>
      <c r="K3026">
        <f t="shared" si="314"/>
        <v>2.6399999999999997</v>
      </c>
      <c r="L3026">
        <f t="shared" si="315"/>
        <v>3.9599999999999995</v>
      </c>
      <c r="M3026" s="150"/>
      <c r="U3026" s="239"/>
    </row>
    <row r="3027" spans="1:21">
      <c r="A3027" s="239" t="s">
        <v>3987</v>
      </c>
      <c r="B3027" s="239">
        <f t="shared" si="310"/>
        <v>114.3</v>
      </c>
      <c r="C3027" s="239">
        <f t="shared" si="311"/>
        <v>14.2</v>
      </c>
      <c r="E3027" s="149" t="s">
        <v>1738</v>
      </c>
      <c r="F3027" s="150">
        <v>35.1</v>
      </c>
      <c r="G3027" s="150">
        <v>0.358902</v>
      </c>
      <c r="H3027" s="150">
        <v>0.1</v>
      </c>
      <c r="I3027" s="151">
        <f t="shared" si="312"/>
        <v>6</v>
      </c>
      <c r="J3027">
        <f t="shared" si="313"/>
        <v>4</v>
      </c>
      <c r="K3027">
        <f t="shared" si="314"/>
        <v>3</v>
      </c>
      <c r="L3027">
        <f t="shared" si="315"/>
        <v>4.5</v>
      </c>
      <c r="M3027" s="150"/>
      <c r="U3027" s="239"/>
    </row>
    <row r="3028" spans="1:21">
      <c r="A3028" s="239" t="s">
        <v>3987</v>
      </c>
      <c r="B3028" s="239">
        <f t="shared" si="310"/>
        <v>114.3</v>
      </c>
      <c r="C3028" s="239">
        <f t="shared" si="311"/>
        <v>16</v>
      </c>
      <c r="E3028" s="149" t="s">
        <v>1739</v>
      </c>
      <c r="F3028" s="150">
        <v>38.799999999999997</v>
      </c>
      <c r="G3028" s="150">
        <v>0.358902</v>
      </c>
      <c r="H3028" s="150">
        <v>0.10800000000000001</v>
      </c>
      <c r="I3028" s="151">
        <f t="shared" si="312"/>
        <v>6.48</v>
      </c>
      <c r="J3028">
        <f t="shared" si="313"/>
        <v>4.32</v>
      </c>
      <c r="K3028">
        <f t="shared" si="314"/>
        <v>3.24</v>
      </c>
      <c r="L3028">
        <f t="shared" si="315"/>
        <v>4.8600000000000003</v>
      </c>
      <c r="M3028" s="150"/>
      <c r="U3028" s="239"/>
    </row>
    <row r="3029" spans="1:21">
      <c r="A3029" s="239" t="s">
        <v>3987</v>
      </c>
      <c r="B3029" s="239">
        <f t="shared" si="310"/>
        <v>114.3</v>
      </c>
      <c r="C3029" s="239">
        <f t="shared" si="311"/>
        <v>17.5</v>
      </c>
      <c r="E3029" s="149" t="s">
        <v>1740</v>
      </c>
      <c r="F3029" s="150">
        <v>41.8</v>
      </c>
      <c r="G3029" s="150">
        <v>0.358902</v>
      </c>
      <c r="H3029" s="150">
        <v>0.11599999999999999</v>
      </c>
      <c r="I3029" s="151">
        <f t="shared" si="312"/>
        <v>6.9599999999999991</v>
      </c>
      <c r="J3029">
        <f t="shared" si="313"/>
        <v>4.6399999999999988</v>
      </c>
      <c r="K3029">
        <f t="shared" si="314"/>
        <v>3.4799999999999995</v>
      </c>
      <c r="L3029">
        <f t="shared" si="315"/>
        <v>5.2199999999999989</v>
      </c>
      <c r="M3029" s="150"/>
      <c r="U3029" s="239"/>
    </row>
    <row r="3030" spans="1:21">
      <c r="A3030" s="239" t="s">
        <v>3987</v>
      </c>
      <c r="B3030" s="239">
        <f t="shared" si="310"/>
        <v>114.3</v>
      </c>
      <c r="C3030" s="239">
        <f t="shared" si="311"/>
        <v>20</v>
      </c>
      <c r="E3030" s="149" t="s">
        <v>1743</v>
      </c>
      <c r="F3030" s="150">
        <v>46.5</v>
      </c>
      <c r="G3030" s="150">
        <v>0.358902</v>
      </c>
      <c r="H3030" s="150">
        <v>0.13200000000000001</v>
      </c>
      <c r="I3030" s="151">
        <f t="shared" si="312"/>
        <v>7.92</v>
      </c>
      <c r="J3030">
        <f t="shared" si="313"/>
        <v>5.2799999999999994</v>
      </c>
      <c r="K3030">
        <f t="shared" si="314"/>
        <v>3.96</v>
      </c>
      <c r="L3030">
        <f t="shared" si="315"/>
        <v>5.9399999999999995</v>
      </c>
      <c r="M3030" s="150"/>
      <c r="U3030" s="239"/>
    </row>
    <row r="3031" spans="1:21">
      <c r="A3031" s="239" t="s">
        <v>3987</v>
      </c>
      <c r="B3031" s="239">
        <f t="shared" si="310"/>
        <v>114.3</v>
      </c>
      <c r="C3031" s="239">
        <f t="shared" si="311"/>
        <v>22.2</v>
      </c>
      <c r="E3031" s="149" t="s">
        <v>1744</v>
      </c>
      <c r="F3031" s="150">
        <v>50.4</v>
      </c>
      <c r="G3031" s="150">
        <v>0.358902</v>
      </c>
      <c r="H3031" s="150">
        <v>0.14000000000000001</v>
      </c>
      <c r="I3031" s="151">
        <f t="shared" si="312"/>
        <v>8.4</v>
      </c>
      <c r="J3031">
        <f t="shared" si="313"/>
        <v>5.6</v>
      </c>
      <c r="K3031">
        <f t="shared" si="314"/>
        <v>4.2</v>
      </c>
      <c r="L3031">
        <f t="shared" si="315"/>
        <v>6.3000000000000007</v>
      </c>
      <c r="M3031" s="150"/>
      <c r="U3031" s="239"/>
    </row>
    <row r="3032" spans="1:21">
      <c r="A3032" s="239" t="s">
        <v>3987</v>
      </c>
      <c r="B3032" s="239">
        <f t="shared" si="310"/>
        <v>114.3</v>
      </c>
      <c r="C3032" s="239">
        <f t="shared" si="311"/>
        <v>25</v>
      </c>
      <c r="E3032" s="149" t="s">
        <v>1745</v>
      </c>
      <c r="F3032" s="150">
        <v>55.1</v>
      </c>
      <c r="G3032" s="150">
        <v>0.358902</v>
      </c>
      <c r="H3032" s="150">
        <v>0.156</v>
      </c>
      <c r="I3032" s="151">
        <f t="shared" si="312"/>
        <v>9.36</v>
      </c>
      <c r="J3032">
        <f t="shared" si="313"/>
        <v>6.2399999999999993</v>
      </c>
      <c r="K3032">
        <f t="shared" si="314"/>
        <v>4.68</v>
      </c>
      <c r="L3032">
        <f t="shared" si="315"/>
        <v>7.02</v>
      </c>
      <c r="M3032" s="150"/>
      <c r="U3032" s="239"/>
    </row>
    <row r="3033" spans="1:21">
      <c r="A3033" s="239" t="s">
        <v>3987</v>
      </c>
      <c r="B3033" s="239">
        <f t="shared" si="310"/>
        <v>115</v>
      </c>
      <c r="C3033" s="239">
        <f t="shared" si="311"/>
        <v>1.5</v>
      </c>
      <c r="E3033" s="149" t="s">
        <v>1760</v>
      </c>
      <c r="F3033" s="150">
        <v>4.2</v>
      </c>
      <c r="G3033" s="150">
        <v>0.36109999999999998</v>
      </c>
      <c r="H3033" s="150">
        <v>1.2E-2</v>
      </c>
      <c r="I3033" s="151">
        <f t="shared" si="312"/>
        <v>0.72</v>
      </c>
      <c r="J3033">
        <f t="shared" si="313"/>
        <v>0.48</v>
      </c>
      <c r="K3033">
        <f t="shared" si="314"/>
        <v>0.36</v>
      </c>
      <c r="L3033">
        <f t="shared" si="315"/>
        <v>0.54</v>
      </c>
      <c r="M3033" s="150"/>
      <c r="U3033" s="239"/>
    </row>
    <row r="3034" spans="1:21">
      <c r="A3034" s="239" t="s">
        <v>3987</v>
      </c>
      <c r="B3034" s="239">
        <f t="shared" si="310"/>
        <v>115</v>
      </c>
      <c r="C3034" s="239">
        <f t="shared" si="311"/>
        <v>2</v>
      </c>
      <c r="E3034" s="149" t="s">
        <v>1764</v>
      </c>
      <c r="F3034" s="150">
        <v>5.57</v>
      </c>
      <c r="G3034" s="150">
        <v>0.36109999999999998</v>
      </c>
      <c r="H3034" s="150">
        <v>1.6E-2</v>
      </c>
      <c r="I3034" s="151">
        <f t="shared" si="312"/>
        <v>0.96</v>
      </c>
      <c r="J3034">
        <f t="shared" si="313"/>
        <v>0.6399999999999999</v>
      </c>
      <c r="K3034">
        <f t="shared" si="314"/>
        <v>0.48</v>
      </c>
      <c r="L3034">
        <f t="shared" si="315"/>
        <v>0.72</v>
      </c>
      <c r="M3034" s="150"/>
      <c r="U3034" s="239"/>
    </row>
    <row r="3035" spans="1:21">
      <c r="A3035" s="239" t="s">
        <v>3987</v>
      </c>
      <c r="B3035" s="239">
        <f t="shared" si="310"/>
        <v>115</v>
      </c>
      <c r="C3035" s="239">
        <f t="shared" si="311"/>
        <v>2.5</v>
      </c>
      <c r="E3035" s="149" t="s">
        <v>1765</v>
      </c>
      <c r="F3035" s="150">
        <v>6.94</v>
      </c>
      <c r="G3035" s="150">
        <v>0.36109999999999998</v>
      </c>
      <c r="H3035" s="150">
        <v>0.02</v>
      </c>
      <c r="I3035" s="151">
        <f t="shared" si="312"/>
        <v>1.2</v>
      </c>
      <c r="J3035">
        <f t="shared" si="313"/>
        <v>0.79999999999999993</v>
      </c>
      <c r="K3035">
        <f t="shared" si="314"/>
        <v>0.6</v>
      </c>
      <c r="L3035">
        <f t="shared" si="315"/>
        <v>0.89999999999999991</v>
      </c>
      <c r="M3035" s="150"/>
      <c r="U3035" s="239"/>
    </row>
    <row r="3036" spans="1:21">
      <c r="A3036" s="239" t="s">
        <v>3987</v>
      </c>
      <c r="B3036" s="239">
        <f t="shared" si="310"/>
        <v>115</v>
      </c>
      <c r="C3036" s="239">
        <f t="shared" si="311"/>
        <v>3</v>
      </c>
      <c r="E3036" s="149" t="s">
        <v>1766</v>
      </c>
      <c r="F3036" s="150">
        <v>8.2899999999999991</v>
      </c>
      <c r="G3036" s="150">
        <v>0.36109999999999998</v>
      </c>
      <c r="H3036" s="150">
        <v>2.4E-2</v>
      </c>
      <c r="I3036" s="151">
        <f t="shared" si="312"/>
        <v>1.44</v>
      </c>
      <c r="J3036">
        <f t="shared" si="313"/>
        <v>0.96</v>
      </c>
      <c r="K3036">
        <f t="shared" si="314"/>
        <v>0.72</v>
      </c>
      <c r="L3036">
        <f t="shared" si="315"/>
        <v>1.08</v>
      </c>
      <c r="M3036" s="150"/>
      <c r="U3036" s="239"/>
    </row>
    <row r="3037" spans="1:21">
      <c r="A3037" s="239" t="s">
        <v>3987</v>
      </c>
      <c r="B3037" s="239">
        <f t="shared" si="310"/>
        <v>115</v>
      </c>
      <c r="C3037" s="239">
        <f t="shared" si="311"/>
        <v>3.5</v>
      </c>
      <c r="E3037" s="149" t="s">
        <v>1767</v>
      </c>
      <c r="F3037" s="150">
        <v>9.6199999999999992</v>
      </c>
      <c r="G3037" s="150">
        <v>0.36109999999999998</v>
      </c>
      <c r="H3037" s="150">
        <v>2.8000000000000004E-2</v>
      </c>
      <c r="I3037" s="151">
        <f t="shared" si="312"/>
        <v>1.6800000000000002</v>
      </c>
      <c r="J3037">
        <f t="shared" si="313"/>
        <v>1.1200000000000001</v>
      </c>
      <c r="K3037">
        <f t="shared" si="314"/>
        <v>0.84000000000000008</v>
      </c>
      <c r="L3037">
        <f t="shared" si="315"/>
        <v>1.2600000000000002</v>
      </c>
      <c r="M3037" s="150"/>
      <c r="U3037" s="239"/>
    </row>
    <row r="3038" spans="1:21">
      <c r="A3038" s="239" t="s">
        <v>3987</v>
      </c>
      <c r="B3038" s="239">
        <f t="shared" si="310"/>
        <v>115</v>
      </c>
      <c r="C3038" s="239">
        <f t="shared" si="311"/>
        <v>4</v>
      </c>
      <c r="E3038" s="149" t="s">
        <v>1768</v>
      </c>
      <c r="F3038" s="150">
        <v>10.95</v>
      </c>
      <c r="G3038" s="150">
        <v>0.36109999999999998</v>
      </c>
      <c r="H3038" s="150">
        <v>3.2000000000000001E-2</v>
      </c>
      <c r="I3038" s="151">
        <f t="shared" si="312"/>
        <v>1.92</v>
      </c>
      <c r="J3038">
        <f t="shared" si="313"/>
        <v>1.2799999999999998</v>
      </c>
      <c r="K3038">
        <f t="shared" si="314"/>
        <v>0.96</v>
      </c>
      <c r="L3038">
        <f t="shared" si="315"/>
        <v>1.44</v>
      </c>
      <c r="M3038" s="150"/>
      <c r="U3038" s="239"/>
    </row>
    <row r="3039" spans="1:21">
      <c r="A3039" s="239" t="s">
        <v>3987</v>
      </c>
      <c r="B3039" s="239">
        <f t="shared" si="310"/>
        <v>115</v>
      </c>
      <c r="C3039" s="239">
        <f t="shared" si="311"/>
        <v>5</v>
      </c>
      <c r="E3039" s="149" t="s">
        <v>1769</v>
      </c>
      <c r="F3039" s="150">
        <v>13.56</v>
      </c>
      <c r="G3039" s="150">
        <v>0.36109999999999998</v>
      </c>
      <c r="H3039" s="150">
        <v>3.5999999999999997E-2</v>
      </c>
      <c r="I3039" s="151">
        <f t="shared" si="312"/>
        <v>2.1599999999999997</v>
      </c>
      <c r="J3039">
        <f t="shared" si="313"/>
        <v>1.4399999999999997</v>
      </c>
      <c r="K3039">
        <f t="shared" si="314"/>
        <v>1.0799999999999998</v>
      </c>
      <c r="L3039">
        <f t="shared" si="315"/>
        <v>1.6199999999999997</v>
      </c>
      <c r="M3039" s="150"/>
      <c r="U3039" s="239"/>
    </row>
    <row r="3040" spans="1:21">
      <c r="A3040" s="239" t="s">
        <v>3987</v>
      </c>
      <c r="B3040" s="239">
        <f t="shared" si="310"/>
        <v>115</v>
      </c>
      <c r="C3040" s="239">
        <f t="shared" si="311"/>
        <v>6</v>
      </c>
      <c r="E3040" s="149" t="s">
        <v>1770</v>
      </c>
      <c r="F3040" s="150">
        <v>16.13</v>
      </c>
      <c r="G3040" s="150">
        <v>0.36109999999999998</v>
      </c>
      <c r="H3040" s="150">
        <v>4.3999999999999997E-2</v>
      </c>
      <c r="I3040" s="151">
        <f t="shared" si="312"/>
        <v>2.6399999999999997</v>
      </c>
      <c r="J3040">
        <f t="shared" si="313"/>
        <v>1.7599999999999998</v>
      </c>
      <c r="K3040">
        <f t="shared" si="314"/>
        <v>1.3199999999999998</v>
      </c>
      <c r="L3040">
        <f t="shared" si="315"/>
        <v>1.9799999999999998</v>
      </c>
      <c r="M3040" s="150"/>
      <c r="U3040" s="239"/>
    </row>
    <row r="3041" spans="1:21">
      <c r="A3041" s="239" t="s">
        <v>3987</v>
      </c>
      <c r="B3041" s="239">
        <f t="shared" si="310"/>
        <v>115</v>
      </c>
      <c r="C3041" s="239">
        <f t="shared" si="311"/>
        <v>6.5</v>
      </c>
      <c r="E3041" s="149" t="s">
        <v>1771</v>
      </c>
      <c r="F3041" s="150">
        <v>17.39</v>
      </c>
      <c r="G3041" s="150">
        <v>0.36109999999999998</v>
      </c>
      <c r="H3041" s="150">
        <v>4.8000000000000001E-2</v>
      </c>
      <c r="I3041" s="151">
        <f t="shared" si="312"/>
        <v>2.88</v>
      </c>
      <c r="J3041">
        <f t="shared" si="313"/>
        <v>1.92</v>
      </c>
      <c r="K3041">
        <f t="shared" si="314"/>
        <v>1.44</v>
      </c>
      <c r="L3041">
        <f t="shared" si="315"/>
        <v>2.16</v>
      </c>
      <c r="M3041" s="150"/>
      <c r="U3041" s="239"/>
    </row>
    <row r="3042" spans="1:21">
      <c r="A3042" s="239" t="s">
        <v>3987</v>
      </c>
      <c r="B3042" s="239">
        <f t="shared" si="310"/>
        <v>115</v>
      </c>
      <c r="C3042" s="239">
        <f t="shared" si="311"/>
        <v>7</v>
      </c>
      <c r="E3042" s="149" t="s">
        <v>1772</v>
      </c>
      <c r="F3042" s="150">
        <v>18.64</v>
      </c>
      <c r="G3042" s="150">
        <v>0.36109999999999998</v>
      </c>
      <c r="H3042" s="150">
        <v>5.2000000000000005E-2</v>
      </c>
      <c r="I3042" s="151">
        <f t="shared" si="312"/>
        <v>3.12</v>
      </c>
      <c r="J3042">
        <f t="shared" si="313"/>
        <v>2.08</v>
      </c>
      <c r="K3042">
        <f t="shared" si="314"/>
        <v>1.56</v>
      </c>
      <c r="L3042">
        <f t="shared" si="315"/>
        <v>2.34</v>
      </c>
      <c r="M3042" s="150"/>
      <c r="U3042" s="239"/>
    </row>
    <row r="3043" spans="1:21">
      <c r="A3043" s="239" t="s">
        <v>3987</v>
      </c>
      <c r="B3043" s="239">
        <f t="shared" si="310"/>
        <v>115</v>
      </c>
      <c r="C3043" s="239">
        <f t="shared" si="311"/>
        <v>7.5</v>
      </c>
      <c r="E3043" s="149" t="s">
        <v>1773</v>
      </c>
      <c r="F3043" s="150">
        <v>19.88</v>
      </c>
      <c r="G3043" s="150">
        <v>0.36109999999999998</v>
      </c>
      <c r="H3043" s="150">
        <v>5.6000000000000008E-2</v>
      </c>
      <c r="I3043" s="151">
        <f t="shared" si="312"/>
        <v>3.3600000000000003</v>
      </c>
      <c r="J3043">
        <f t="shared" si="313"/>
        <v>2.2400000000000002</v>
      </c>
      <c r="K3043">
        <f t="shared" si="314"/>
        <v>1.6800000000000002</v>
      </c>
      <c r="L3043">
        <f t="shared" si="315"/>
        <v>2.5200000000000005</v>
      </c>
      <c r="M3043" s="150"/>
      <c r="U3043" s="239"/>
    </row>
    <row r="3044" spans="1:21">
      <c r="A3044" s="239" t="s">
        <v>3987</v>
      </c>
      <c r="B3044" s="239">
        <f t="shared" si="310"/>
        <v>115</v>
      </c>
      <c r="C3044" s="239">
        <f t="shared" si="311"/>
        <v>8</v>
      </c>
      <c r="E3044" s="149" t="s">
        <v>1774</v>
      </c>
      <c r="F3044" s="150">
        <v>21.11</v>
      </c>
      <c r="G3044" s="150">
        <v>0.36109999999999998</v>
      </c>
      <c r="H3044" s="150">
        <v>0.06</v>
      </c>
      <c r="I3044" s="151">
        <f t="shared" si="312"/>
        <v>3.5999999999999996</v>
      </c>
      <c r="J3044">
        <f t="shared" si="313"/>
        <v>2.3999999999999995</v>
      </c>
      <c r="K3044">
        <f t="shared" si="314"/>
        <v>1.7999999999999998</v>
      </c>
      <c r="L3044">
        <f t="shared" si="315"/>
        <v>2.6999999999999997</v>
      </c>
      <c r="M3044" s="150"/>
      <c r="U3044" s="239"/>
    </row>
    <row r="3045" spans="1:21">
      <c r="A3045" s="239" t="s">
        <v>3987</v>
      </c>
      <c r="B3045" s="239">
        <f t="shared" si="310"/>
        <v>115</v>
      </c>
      <c r="C3045" s="239">
        <f t="shared" si="311"/>
        <v>10</v>
      </c>
      <c r="E3045" s="149" t="s">
        <v>1761</v>
      </c>
      <c r="F3045" s="150">
        <v>25.9</v>
      </c>
      <c r="G3045" s="150">
        <v>0.36109999999999998</v>
      </c>
      <c r="H3045" s="150">
        <v>7.1999999999999995E-2</v>
      </c>
      <c r="I3045" s="151">
        <f t="shared" si="312"/>
        <v>4.3199999999999994</v>
      </c>
      <c r="J3045">
        <f t="shared" si="313"/>
        <v>2.8799999999999994</v>
      </c>
      <c r="K3045">
        <f t="shared" si="314"/>
        <v>2.1599999999999997</v>
      </c>
      <c r="L3045">
        <f t="shared" si="315"/>
        <v>3.2399999999999993</v>
      </c>
      <c r="M3045" s="150"/>
      <c r="U3045" s="239"/>
    </row>
    <row r="3046" spans="1:21">
      <c r="A3046" s="239" t="s">
        <v>3987</v>
      </c>
      <c r="B3046" s="239">
        <f t="shared" ref="B3046:B3109" si="316">SPLITME($E3046,0,"*","tube Ø")</f>
        <v>115</v>
      </c>
      <c r="C3046" s="239">
        <f t="shared" ref="C3046:C3109" si="317">SPLITME($E3046,1,"*","tube Ø")</f>
        <v>12.5</v>
      </c>
      <c r="E3046" s="149" t="s">
        <v>1762</v>
      </c>
      <c r="F3046" s="150">
        <v>31.6</v>
      </c>
      <c r="G3046" s="150">
        <v>0.36109999999999998</v>
      </c>
      <c r="H3046" s="150">
        <v>8.7999999999999995E-2</v>
      </c>
      <c r="I3046" s="151">
        <f t="shared" si="312"/>
        <v>5.2799999999999994</v>
      </c>
      <c r="J3046">
        <f t="shared" si="313"/>
        <v>3.5199999999999996</v>
      </c>
      <c r="K3046">
        <f t="shared" si="314"/>
        <v>2.6399999999999997</v>
      </c>
      <c r="L3046">
        <f t="shared" si="315"/>
        <v>3.9599999999999995</v>
      </c>
      <c r="M3046" s="150"/>
      <c r="U3046" s="239"/>
    </row>
    <row r="3047" spans="1:21">
      <c r="A3047" s="239" t="s">
        <v>3987</v>
      </c>
      <c r="B3047" s="239">
        <f t="shared" si="316"/>
        <v>115</v>
      </c>
      <c r="C3047" s="239">
        <f t="shared" si="317"/>
        <v>15</v>
      </c>
      <c r="E3047" s="149" t="s">
        <v>1763</v>
      </c>
      <c r="F3047" s="150">
        <v>36.99</v>
      </c>
      <c r="G3047" s="150">
        <v>0.36109999999999998</v>
      </c>
      <c r="H3047" s="150">
        <v>0.10400000000000001</v>
      </c>
      <c r="I3047" s="151">
        <f t="shared" si="312"/>
        <v>6.24</v>
      </c>
      <c r="J3047">
        <f t="shared" si="313"/>
        <v>4.16</v>
      </c>
      <c r="K3047">
        <f t="shared" si="314"/>
        <v>3.12</v>
      </c>
      <c r="L3047">
        <f t="shared" si="315"/>
        <v>4.68</v>
      </c>
      <c r="M3047" s="150"/>
      <c r="U3047" s="239"/>
    </row>
    <row r="3048" spans="1:21">
      <c r="A3048" s="239" t="s">
        <v>3987</v>
      </c>
      <c r="B3048" s="239">
        <f t="shared" si="316"/>
        <v>118</v>
      </c>
      <c r="C3048" s="239">
        <f t="shared" si="317"/>
        <v>9</v>
      </c>
      <c r="E3048" s="149" t="s">
        <v>1780</v>
      </c>
      <c r="F3048" s="150">
        <v>27.2</v>
      </c>
      <c r="G3048" s="150">
        <v>0.37052000000000002</v>
      </c>
      <c r="H3048" s="150">
        <v>7.5999999999999998E-2</v>
      </c>
      <c r="I3048" s="151">
        <f t="shared" si="312"/>
        <v>4.5599999999999996</v>
      </c>
      <c r="J3048">
        <f t="shared" si="313"/>
        <v>3.0399999999999996</v>
      </c>
      <c r="K3048">
        <f t="shared" si="314"/>
        <v>2.2799999999999998</v>
      </c>
      <c r="L3048">
        <f t="shared" si="315"/>
        <v>3.42</v>
      </c>
      <c r="M3048" s="150"/>
      <c r="U3048" s="239"/>
    </row>
    <row r="3049" spans="1:21">
      <c r="A3049" s="239" t="s">
        <v>3987</v>
      </c>
      <c r="B3049" s="239">
        <f t="shared" si="316"/>
        <v>118</v>
      </c>
      <c r="C3049" s="239">
        <f t="shared" si="317"/>
        <v>14</v>
      </c>
      <c r="E3049" s="149" t="s">
        <v>1775</v>
      </c>
      <c r="F3049" s="150">
        <v>38.799999999999997</v>
      </c>
      <c r="G3049" s="150">
        <v>0.37052000000000002</v>
      </c>
      <c r="H3049" s="150">
        <v>0.10800000000000001</v>
      </c>
      <c r="I3049" s="151">
        <f t="shared" si="312"/>
        <v>6.48</v>
      </c>
      <c r="J3049">
        <f t="shared" si="313"/>
        <v>4.32</v>
      </c>
      <c r="K3049">
        <f t="shared" si="314"/>
        <v>3.24</v>
      </c>
      <c r="L3049">
        <f t="shared" si="315"/>
        <v>4.8600000000000003</v>
      </c>
      <c r="M3049" s="150"/>
      <c r="U3049" s="239"/>
    </row>
    <row r="3050" spans="1:21">
      <c r="A3050" s="239" t="s">
        <v>3987</v>
      </c>
      <c r="B3050" s="239">
        <f t="shared" si="316"/>
        <v>118</v>
      </c>
      <c r="C3050" s="239">
        <f t="shared" si="317"/>
        <v>16.5</v>
      </c>
      <c r="E3050" s="149" t="s">
        <v>1776</v>
      </c>
      <c r="F3050" s="150">
        <v>44</v>
      </c>
      <c r="G3050" s="150">
        <v>0.37052000000000002</v>
      </c>
      <c r="H3050" s="150">
        <v>0.124</v>
      </c>
      <c r="I3050" s="151">
        <f t="shared" si="312"/>
        <v>7.4399999999999995</v>
      </c>
      <c r="J3050">
        <f t="shared" si="313"/>
        <v>4.9599999999999991</v>
      </c>
      <c r="K3050">
        <f t="shared" si="314"/>
        <v>3.7199999999999998</v>
      </c>
      <c r="L3050">
        <f t="shared" si="315"/>
        <v>5.58</v>
      </c>
      <c r="M3050" s="150"/>
      <c r="U3050" s="239"/>
    </row>
    <row r="3051" spans="1:21">
      <c r="A3051" s="239" t="s">
        <v>3987</v>
      </c>
      <c r="B3051" s="239">
        <f t="shared" si="316"/>
        <v>118</v>
      </c>
      <c r="C3051" s="239">
        <f t="shared" si="317"/>
        <v>19</v>
      </c>
      <c r="E3051" s="149" t="s">
        <v>1777</v>
      </c>
      <c r="F3051" s="150">
        <v>48.9</v>
      </c>
      <c r="G3051" s="150">
        <v>0.37052000000000002</v>
      </c>
      <c r="H3051" s="150">
        <v>0.13600000000000001</v>
      </c>
      <c r="I3051" s="151">
        <f t="shared" si="312"/>
        <v>8.16</v>
      </c>
      <c r="J3051">
        <f t="shared" si="313"/>
        <v>5.4399999999999995</v>
      </c>
      <c r="K3051">
        <f t="shared" si="314"/>
        <v>4.08</v>
      </c>
      <c r="L3051">
        <f t="shared" si="315"/>
        <v>6.12</v>
      </c>
      <c r="M3051" s="150"/>
      <c r="U3051" s="239"/>
    </row>
    <row r="3052" spans="1:21">
      <c r="A3052" s="239" t="s">
        <v>3987</v>
      </c>
      <c r="B3052" s="239">
        <f t="shared" si="316"/>
        <v>118</v>
      </c>
      <c r="C3052" s="239">
        <f t="shared" si="317"/>
        <v>23.5</v>
      </c>
      <c r="E3052" s="149" t="s">
        <v>1778</v>
      </c>
      <c r="F3052" s="150">
        <v>57.2</v>
      </c>
      <c r="G3052" s="150">
        <v>0.37052000000000002</v>
      </c>
      <c r="H3052" s="150">
        <v>0.16</v>
      </c>
      <c r="I3052" s="151">
        <f t="shared" si="312"/>
        <v>9.6</v>
      </c>
      <c r="J3052">
        <f t="shared" si="313"/>
        <v>6.3999999999999995</v>
      </c>
      <c r="K3052">
        <f t="shared" si="314"/>
        <v>4.8</v>
      </c>
      <c r="L3052">
        <f t="shared" si="315"/>
        <v>7.1999999999999993</v>
      </c>
      <c r="M3052" s="150"/>
      <c r="U3052" s="239"/>
    </row>
    <row r="3053" spans="1:21">
      <c r="A3053" s="239" t="s">
        <v>3987</v>
      </c>
      <c r="B3053" s="239">
        <f t="shared" si="316"/>
        <v>118</v>
      </c>
      <c r="C3053" s="239">
        <f t="shared" si="317"/>
        <v>27.5</v>
      </c>
      <c r="E3053" s="149" t="s">
        <v>1779</v>
      </c>
      <c r="F3053" s="150">
        <v>63.7</v>
      </c>
      <c r="G3053" s="150">
        <v>0.37052000000000002</v>
      </c>
      <c r="H3053" s="150">
        <v>0.18</v>
      </c>
      <c r="I3053" s="151">
        <f t="shared" si="312"/>
        <v>10.799999999999999</v>
      </c>
      <c r="J3053">
        <f t="shared" si="313"/>
        <v>7.1999999999999993</v>
      </c>
      <c r="K3053">
        <f t="shared" si="314"/>
        <v>5.3999999999999995</v>
      </c>
      <c r="L3053">
        <f t="shared" si="315"/>
        <v>8.1</v>
      </c>
      <c r="M3053" s="150"/>
      <c r="U3053" s="239"/>
    </row>
    <row r="3054" spans="1:21">
      <c r="A3054" s="239" t="s">
        <v>3987</v>
      </c>
      <c r="B3054" s="239">
        <f t="shared" si="316"/>
        <v>120</v>
      </c>
      <c r="C3054" s="239">
        <f t="shared" si="317"/>
        <v>1.5</v>
      </c>
      <c r="E3054" s="149" t="s">
        <v>1799</v>
      </c>
      <c r="F3054" s="150">
        <v>4.38</v>
      </c>
      <c r="G3054" s="150">
        <v>0.37680000000000002</v>
      </c>
      <c r="H3054" s="150">
        <v>1.2E-2</v>
      </c>
      <c r="I3054" s="151">
        <f t="shared" si="312"/>
        <v>0.72</v>
      </c>
      <c r="J3054">
        <f t="shared" si="313"/>
        <v>0.48</v>
      </c>
      <c r="K3054">
        <f t="shared" si="314"/>
        <v>0.36</v>
      </c>
      <c r="L3054">
        <f t="shared" si="315"/>
        <v>0.54</v>
      </c>
      <c r="M3054" s="150"/>
      <c r="U3054" s="239"/>
    </row>
    <row r="3055" spans="1:21">
      <c r="A3055" s="239" t="s">
        <v>3987</v>
      </c>
      <c r="B3055" s="239">
        <f t="shared" si="316"/>
        <v>120</v>
      </c>
      <c r="C3055" s="239">
        <f t="shared" si="317"/>
        <v>2</v>
      </c>
      <c r="E3055" s="149" t="s">
        <v>1803</v>
      </c>
      <c r="F3055" s="150">
        <v>5.82</v>
      </c>
      <c r="G3055" s="150">
        <v>0.37680000000000002</v>
      </c>
      <c r="H3055" s="150">
        <v>1.6E-2</v>
      </c>
      <c r="I3055" s="151">
        <f t="shared" si="312"/>
        <v>0.96</v>
      </c>
      <c r="J3055">
        <f t="shared" si="313"/>
        <v>0.6399999999999999</v>
      </c>
      <c r="K3055">
        <f t="shared" si="314"/>
        <v>0.48</v>
      </c>
      <c r="L3055">
        <f t="shared" si="315"/>
        <v>0.72</v>
      </c>
      <c r="M3055" s="150"/>
      <c r="U3055" s="239"/>
    </row>
    <row r="3056" spans="1:21">
      <c r="A3056" s="239" t="s">
        <v>3987</v>
      </c>
      <c r="B3056" s="239">
        <f t="shared" si="316"/>
        <v>120</v>
      </c>
      <c r="C3056" s="239">
        <f t="shared" si="317"/>
        <v>2.2000000000000002</v>
      </c>
      <c r="E3056" s="149" t="s">
        <v>1804</v>
      </c>
      <c r="F3056" s="150">
        <v>6.39</v>
      </c>
      <c r="G3056" s="150">
        <v>0.37680000000000002</v>
      </c>
      <c r="H3056" s="150">
        <v>1.6E-2</v>
      </c>
      <c r="I3056" s="151">
        <f t="shared" si="312"/>
        <v>0.96</v>
      </c>
      <c r="J3056">
        <f t="shared" si="313"/>
        <v>0.6399999999999999</v>
      </c>
      <c r="K3056">
        <f t="shared" si="314"/>
        <v>0.48</v>
      </c>
      <c r="L3056">
        <f t="shared" si="315"/>
        <v>0.72</v>
      </c>
      <c r="M3056" s="150"/>
      <c r="U3056" s="239"/>
    </row>
    <row r="3057" spans="1:21">
      <c r="A3057" s="239" t="s">
        <v>3987</v>
      </c>
      <c r="B3057" s="239">
        <f t="shared" si="316"/>
        <v>120</v>
      </c>
      <c r="C3057" s="239">
        <f t="shared" si="317"/>
        <v>2.5</v>
      </c>
      <c r="E3057" s="149" t="s">
        <v>1805</v>
      </c>
      <c r="F3057" s="150">
        <v>7.25</v>
      </c>
      <c r="G3057" s="150">
        <v>0.37680000000000002</v>
      </c>
      <c r="H3057" s="150">
        <v>0.02</v>
      </c>
      <c r="I3057" s="151">
        <f t="shared" si="312"/>
        <v>1.2</v>
      </c>
      <c r="J3057">
        <f t="shared" si="313"/>
        <v>0.79999999999999993</v>
      </c>
      <c r="K3057">
        <f t="shared" si="314"/>
        <v>0.6</v>
      </c>
      <c r="L3057">
        <f t="shared" si="315"/>
        <v>0.89999999999999991</v>
      </c>
      <c r="M3057" s="150"/>
      <c r="U3057" s="239"/>
    </row>
    <row r="3058" spans="1:21">
      <c r="A3058" s="239" t="s">
        <v>3987</v>
      </c>
      <c r="B3058" s="239">
        <f t="shared" si="316"/>
        <v>120</v>
      </c>
      <c r="C3058" s="239">
        <f t="shared" si="317"/>
        <v>3</v>
      </c>
      <c r="E3058" s="149" t="s">
        <v>1807</v>
      </c>
      <c r="F3058" s="150">
        <v>8.66</v>
      </c>
      <c r="G3058" s="150">
        <v>0.37680000000000002</v>
      </c>
      <c r="H3058" s="150">
        <v>2.4E-2</v>
      </c>
      <c r="I3058" s="151">
        <f t="shared" si="312"/>
        <v>1.44</v>
      </c>
      <c r="J3058">
        <f t="shared" si="313"/>
        <v>0.96</v>
      </c>
      <c r="K3058">
        <f t="shared" si="314"/>
        <v>0.72</v>
      </c>
      <c r="L3058">
        <f t="shared" si="315"/>
        <v>1.08</v>
      </c>
      <c r="M3058" s="150"/>
      <c r="U3058" s="239"/>
    </row>
    <row r="3059" spans="1:21">
      <c r="A3059" s="239" t="s">
        <v>3987</v>
      </c>
      <c r="B3059" s="239">
        <f t="shared" si="316"/>
        <v>120</v>
      </c>
      <c r="C3059" s="239">
        <f t="shared" si="317"/>
        <v>3.5</v>
      </c>
      <c r="E3059" s="149" t="s">
        <v>1808</v>
      </c>
      <c r="F3059" s="150">
        <v>10.06</v>
      </c>
      <c r="G3059" s="150">
        <v>0.37680000000000002</v>
      </c>
      <c r="H3059" s="150">
        <v>2.8000000000000004E-2</v>
      </c>
      <c r="I3059" s="151">
        <f t="shared" si="312"/>
        <v>1.6800000000000002</v>
      </c>
      <c r="J3059">
        <f t="shared" si="313"/>
        <v>1.1200000000000001</v>
      </c>
      <c r="K3059">
        <f t="shared" si="314"/>
        <v>0.84000000000000008</v>
      </c>
      <c r="L3059">
        <f t="shared" si="315"/>
        <v>1.2600000000000002</v>
      </c>
      <c r="M3059" s="150"/>
      <c r="U3059" s="239"/>
    </row>
    <row r="3060" spans="1:21">
      <c r="A3060" s="239" t="s">
        <v>3987</v>
      </c>
      <c r="B3060" s="239">
        <f t="shared" si="316"/>
        <v>120</v>
      </c>
      <c r="C3060" s="239">
        <f t="shared" si="317"/>
        <v>4</v>
      </c>
      <c r="E3060" s="149" t="s">
        <v>1809</v>
      </c>
      <c r="F3060" s="150">
        <v>11.44</v>
      </c>
      <c r="G3060" s="150">
        <v>0.37680000000000002</v>
      </c>
      <c r="H3060" s="150">
        <v>3.2000000000000001E-2</v>
      </c>
      <c r="I3060" s="151">
        <f t="shared" si="312"/>
        <v>1.92</v>
      </c>
      <c r="J3060">
        <f t="shared" si="313"/>
        <v>1.2799999999999998</v>
      </c>
      <c r="K3060">
        <f t="shared" si="314"/>
        <v>0.96</v>
      </c>
      <c r="L3060">
        <f t="shared" si="315"/>
        <v>1.44</v>
      </c>
      <c r="M3060" s="150"/>
      <c r="U3060" s="239"/>
    </row>
    <row r="3061" spans="1:21">
      <c r="A3061" s="239" t="s">
        <v>3987</v>
      </c>
      <c r="B3061" s="239">
        <f t="shared" si="316"/>
        <v>120</v>
      </c>
      <c r="C3061" s="239">
        <f t="shared" si="317"/>
        <v>4.5</v>
      </c>
      <c r="E3061" s="149" t="s">
        <v>1810</v>
      </c>
      <c r="F3061" s="150">
        <v>12.82</v>
      </c>
      <c r="G3061" s="150">
        <v>0.37680000000000002</v>
      </c>
      <c r="H3061" s="150">
        <v>3.5999999999999997E-2</v>
      </c>
      <c r="I3061" s="151">
        <f t="shared" si="312"/>
        <v>2.1599999999999997</v>
      </c>
      <c r="J3061">
        <f t="shared" si="313"/>
        <v>1.4399999999999997</v>
      </c>
      <c r="K3061">
        <f t="shared" si="314"/>
        <v>1.0799999999999998</v>
      </c>
      <c r="L3061">
        <f t="shared" si="315"/>
        <v>1.6199999999999997</v>
      </c>
      <c r="M3061" s="150"/>
      <c r="U3061" s="239"/>
    </row>
    <row r="3062" spans="1:21">
      <c r="A3062" s="239" t="s">
        <v>3987</v>
      </c>
      <c r="B3062" s="239">
        <f t="shared" si="316"/>
        <v>120</v>
      </c>
      <c r="C3062" s="239">
        <f t="shared" si="317"/>
        <v>5</v>
      </c>
      <c r="E3062" s="149" t="s">
        <v>1811</v>
      </c>
      <c r="F3062" s="150">
        <v>14.18</v>
      </c>
      <c r="G3062" s="150">
        <v>0.37680000000000002</v>
      </c>
      <c r="H3062" s="150">
        <v>0.04</v>
      </c>
      <c r="I3062" s="151">
        <f t="shared" si="312"/>
        <v>2.4</v>
      </c>
      <c r="J3062">
        <f t="shared" si="313"/>
        <v>1.5999999999999999</v>
      </c>
      <c r="K3062">
        <f t="shared" si="314"/>
        <v>1.2</v>
      </c>
      <c r="L3062">
        <f t="shared" si="315"/>
        <v>1.7999999999999998</v>
      </c>
      <c r="M3062" s="150"/>
      <c r="U3062" s="239"/>
    </row>
    <row r="3063" spans="1:21">
      <c r="A3063" s="239" t="s">
        <v>3987</v>
      </c>
      <c r="B3063" s="239">
        <f t="shared" si="316"/>
        <v>120</v>
      </c>
      <c r="C3063" s="239">
        <f t="shared" si="317"/>
        <v>6</v>
      </c>
      <c r="E3063" s="149" t="s">
        <v>1812</v>
      </c>
      <c r="F3063" s="150">
        <v>16.87</v>
      </c>
      <c r="G3063" s="150">
        <v>0.37680000000000002</v>
      </c>
      <c r="H3063" s="150">
        <v>4.8000000000000001E-2</v>
      </c>
      <c r="I3063" s="151">
        <f t="shared" si="312"/>
        <v>2.88</v>
      </c>
      <c r="J3063">
        <f t="shared" si="313"/>
        <v>1.92</v>
      </c>
      <c r="K3063">
        <f t="shared" si="314"/>
        <v>1.44</v>
      </c>
      <c r="L3063">
        <f t="shared" si="315"/>
        <v>2.16</v>
      </c>
      <c r="M3063" s="150"/>
      <c r="U3063" s="239"/>
    </row>
    <row r="3064" spans="1:21">
      <c r="A3064" s="239" t="s">
        <v>3987</v>
      </c>
      <c r="B3064" s="239">
        <f t="shared" si="316"/>
        <v>120</v>
      </c>
      <c r="C3064" s="239">
        <f t="shared" si="317"/>
        <v>7</v>
      </c>
      <c r="E3064" s="149" t="s">
        <v>1813</v>
      </c>
      <c r="F3064" s="150">
        <v>19.510000000000002</v>
      </c>
      <c r="G3064" s="150">
        <v>0.37680000000000002</v>
      </c>
      <c r="H3064" s="150">
        <v>5.6000000000000008E-2</v>
      </c>
      <c r="I3064" s="151">
        <f t="shared" si="312"/>
        <v>3.3600000000000003</v>
      </c>
      <c r="J3064">
        <f t="shared" si="313"/>
        <v>2.2400000000000002</v>
      </c>
      <c r="K3064">
        <f t="shared" si="314"/>
        <v>1.6800000000000002</v>
      </c>
      <c r="L3064">
        <f t="shared" si="315"/>
        <v>2.5200000000000005</v>
      </c>
      <c r="M3064" s="150"/>
      <c r="U3064" s="239"/>
    </row>
    <row r="3065" spans="1:21">
      <c r="A3065" s="239" t="s">
        <v>3987</v>
      </c>
      <c r="B3065" s="239">
        <f t="shared" si="316"/>
        <v>120</v>
      </c>
      <c r="C3065" s="239">
        <f t="shared" si="317"/>
        <v>7.5</v>
      </c>
      <c r="E3065" s="149" t="s">
        <v>1814</v>
      </c>
      <c r="F3065" s="150">
        <v>20.81</v>
      </c>
      <c r="G3065" s="150">
        <v>0.37680000000000002</v>
      </c>
      <c r="H3065" s="150">
        <v>0.06</v>
      </c>
      <c r="I3065" s="151">
        <f t="shared" si="312"/>
        <v>3.5999999999999996</v>
      </c>
      <c r="J3065">
        <f t="shared" si="313"/>
        <v>2.3999999999999995</v>
      </c>
      <c r="K3065">
        <f t="shared" si="314"/>
        <v>1.7999999999999998</v>
      </c>
      <c r="L3065">
        <f t="shared" si="315"/>
        <v>2.6999999999999997</v>
      </c>
      <c r="M3065" s="150"/>
      <c r="U3065" s="239"/>
    </row>
    <row r="3066" spans="1:21">
      <c r="A3066" s="239" t="s">
        <v>3987</v>
      </c>
      <c r="B3066" s="239">
        <f t="shared" si="316"/>
        <v>120</v>
      </c>
      <c r="C3066" s="239">
        <f t="shared" si="317"/>
        <v>8</v>
      </c>
      <c r="E3066" s="149" t="s">
        <v>1815</v>
      </c>
      <c r="F3066" s="150">
        <v>22.1</v>
      </c>
      <c r="G3066" s="150">
        <v>0.37680000000000002</v>
      </c>
      <c r="H3066" s="150">
        <v>0.06</v>
      </c>
      <c r="I3066" s="151">
        <f t="shared" si="312"/>
        <v>3.5999999999999996</v>
      </c>
      <c r="J3066">
        <f t="shared" si="313"/>
        <v>2.3999999999999995</v>
      </c>
      <c r="K3066">
        <f t="shared" si="314"/>
        <v>1.7999999999999998</v>
      </c>
      <c r="L3066">
        <f t="shared" si="315"/>
        <v>2.6999999999999997</v>
      </c>
      <c r="M3066" s="150"/>
      <c r="U3066" s="239"/>
    </row>
    <row r="3067" spans="1:21">
      <c r="A3067" s="239" t="s">
        <v>3987</v>
      </c>
      <c r="B3067" s="239">
        <f t="shared" si="316"/>
        <v>120</v>
      </c>
      <c r="C3067" s="239">
        <f t="shared" si="317"/>
        <v>9</v>
      </c>
      <c r="E3067" s="149" t="s">
        <v>1816</v>
      </c>
      <c r="F3067" s="150">
        <v>24.64</v>
      </c>
      <c r="G3067" s="150">
        <v>0.37680000000000002</v>
      </c>
      <c r="H3067" s="150">
        <v>6.8000000000000005E-2</v>
      </c>
      <c r="I3067" s="151">
        <f t="shared" si="312"/>
        <v>4.08</v>
      </c>
      <c r="J3067">
        <f t="shared" si="313"/>
        <v>2.7199999999999998</v>
      </c>
      <c r="K3067">
        <f t="shared" si="314"/>
        <v>2.04</v>
      </c>
      <c r="L3067">
        <f t="shared" si="315"/>
        <v>3.06</v>
      </c>
      <c r="M3067" s="150"/>
      <c r="U3067" s="239"/>
    </row>
    <row r="3068" spans="1:21">
      <c r="A3068" s="239" t="s">
        <v>3987</v>
      </c>
      <c r="B3068" s="239">
        <f t="shared" si="316"/>
        <v>120</v>
      </c>
      <c r="C3068" s="239">
        <f t="shared" si="317"/>
        <v>10</v>
      </c>
      <c r="E3068" s="149" t="s">
        <v>1800</v>
      </c>
      <c r="F3068" s="150">
        <v>27.13</v>
      </c>
      <c r="G3068" s="150">
        <v>0.37680000000000002</v>
      </c>
      <c r="H3068" s="150">
        <v>7.5999999999999998E-2</v>
      </c>
      <c r="I3068" s="151">
        <f t="shared" si="312"/>
        <v>4.5599999999999996</v>
      </c>
      <c r="J3068">
        <f t="shared" si="313"/>
        <v>3.0399999999999996</v>
      </c>
      <c r="K3068">
        <f t="shared" si="314"/>
        <v>2.2799999999999998</v>
      </c>
      <c r="L3068">
        <f t="shared" si="315"/>
        <v>3.42</v>
      </c>
      <c r="M3068" s="150"/>
      <c r="U3068" s="239"/>
    </row>
    <row r="3069" spans="1:21">
      <c r="A3069" s="239" t="s">
        <v>3987</v>
      </c>
      <c r="B3069" s="239">
        <f t="shared" si="316"/>
        <v>120</v>
      </c>
      <c r="C3069" s="239">
        <f t="shared" si="317"/>
        <v>12.5</v>
      </c>
      <c r="E3069" s="149" t="s">
        <v>1801</v>
      </c>
      <c r="F3069" s="150">
        <v>33.14</v>
      </c>
      <c r="G3069" s="150">
        <v>0.37680000000000002</v>
      </c>
      <c r="H3069" s="150">
        <v>9.1999999999999998E-2</v>
      </c>
      <c r="I3069" s="151">
        <f t="shared" si="312"/>
        <v>5.52</v>
      </c>
      <c r="J3069">
        <f t="shared" si="313"/>
        <v>3.6799999999999997</v>
      </c>
      <c r="K3069">
        <f t="shared" si="314"/>
        <v>2.76</v>
      </c>
      <c r="L3069">
        <f t="shared" si="315"/>
        <v>4.1399999999999997</v>
      </c>
      <c r="M3069" s="150"/>
      <c r="U3069" s="239"/>
    </row>
    <row r="3070" spans="1:21">
      <c r="A3070" s="239" t="s">
        <v>3987</v>
      </c>
      <c r="B3070" s="239">
        <f t="shared" si="316"/>
        <v>120</v>
      </c>
      <c r="C3070" s="239">
        <f t="shared" si="317"/>
        <v>15</v>
      </c>
      <c r="E3070" s="149" t="s">
        <v>1802</v>
      </c>
      <c r="F3070" s="150">
        <v>38.840000000000003</v>
      </c>
      <c r="G3070" s="150">
        <v>0.37680000000000002</v>
      </c>
      <c r="H3070" s="150">
        <v>0.10800000000000001</v>
      </c>
      <c r="I3070" s="151">
        <f t="shared" si="312"/>
        <v>6.48</v>
      </c>
      <c r="J3070">
        <f t="shared" si="313"/>
        <v>4.32</v>
      </c>
      <c r="K3070">
        <f t="shared" si="314"/>
        <v>3.24</v>
      </c>
      <c r="L3070">
        <f t="shared" si="315"/>
        <v>4.8600000000000003</v>
      </c>
      <c r="M3070" s="150"/>
      <c r="U3070" s="239"/>
    </row>
    <row r="3071" spans="1:21">
      <c r="A3071" s="239" t="s">
        <v>3987</v>
      </c>
      <c r="B3071" s="239">
        <f t="shared" si="316"/>
        <v>120</v>
      </c>
      <c r="C3071" s="239">
        <f t="shared" si="317"/>
        <v>20</v>
      </c>
      <c r="E3071" s="149" t="s">
        <v>1806</v>
      </c>
      <c r="F3071" s="150">
        <v>49.32</v>
      </c>
      <c r="G3071" s="150">
        <v>0.37680000000000002</v>
      </c>
      <c r="H3071" s="150">
        <v>0.14000000000000001</v>
      </c>
      <c r="I3071" s="151">
        <f t="shared" si="312"/>
        <v>8.4</v>
      </c>
      <c r="J3071">
        <f t="shared" si="313"/>
        <v>5.6</v>
      </c>
      <c r="K3071">
        <f t="shared" si="314"/>
        <v>4.2</v>
      </c>
      <c r="L3071">
        <f t="shared" si="315"/>
        <v>6.3000000000000007</v>
      </c>
      <c r="M3071" s="150"/>
      <c r="U3071" s="239"/>
    </row>
    <row r="3072" spans="1:21">
      <c r="A3072" s="239" t="s">
        <v>3987</v>
      </c>
      <c r="B3072" s="239">
        <f t="shared" si="316"/>
        <v>125</v>
      </c>
      <c r="C3072" s="239">
        <f t="shared" si="317"/>
        <v>1.5</v>
      </c>
      <c r="E3072" s="149" t="s">
        <v>1817</v>
      </c>
      <c r="F3072" s="150">
        <v>4.57</v>
      </c>
      <c r="G3072" s="150">
        <v>0.39250000000000002</v>
      </c>
      <c r="H3072" s="150">
        <v>1.2E-2</v>
      </c>
      <c r="I3072" s="151">
        <f t="shared" si="312"/>
        <v>0.72</v>
      </c>
      <c r="J3072">
        <f t="shared" si="313"/>
        <v>0.48</v>
      </c>
      <c r="K3072">
        <f t="shared" si="314"/>
        <v>0.36</v>
      </c>
      <c r="L3072">
        <f t="shared" si="315"/>
        <v>0.54</v>
      </c>
      <c r="M3072" s="150"/>
      <c r="U3072" s="239"/>
    </row>
    <row r="3073" spans="1:21">
      <c r="A3073" s="239" t="s">
        <v>3987</v>
      </c>
      <c r="B3073" s="239">
        <f t="shared" si="316"/>
        <v>125</v>
      </c>
      <c r="C3073" s="239">
        <f t="shared" si="317"/>
        <v>2</v>
      </c>
      <c r="E3073" s="149" t="s">
        <v>1822</v>
      </c>
      <c r="F3073" s="150">
        <v>6.07</v>
      </c>
      <c r="G3073" s="150">
        <v>0.39250000000000002</v>
      </c>
      <c r="H3073" s="150">
        <v>1.6E-2</v>
      </c>
      <c r="I3073" s="151">
        <f t="shared" ref="I3073:I3136" si="318">H3073*60</f>
        <v>0.96</v>
      </c>
      <c r="J3073">
        <f t="shared" ref="J3073:J3136" si="319">40/60*I3073</f>
        <v>0.6399999999999999</v>
      </c>
      <c r="K3073">
        <f t="shared" ref="K3073:K3136" si="320">(30/60*I3073)</f>
        <v>0.48</v>
      </c>
      <c r="L3073">
        <f t="shared" ref="L3073:L3136" si="321">45/60*I3073</f>
        <v>0.72</v>
      </c>
      <c r="M3073" s="150"/>
      <c r="U3073" s="239"/>
    </row>
    <row r="3074" spans="1:21">
      <c r="A3074" s="239" t="s">
        <v>3987</v>
      </c>
      <c r="B3074" s="239">
        <f t="shared" si="316"/>
        <v>125</v>
      </c>
      <c r="C3074" s="239">
        <f t="shared" si="317"/>
        <v>2.5</v>
      </c>
      <c r="E3074" s="149" t="s">
        <v>1823</v>
      </c>
      <c r="F3074" s="150">
        <v>7.55</v>
      </c>
      <c r="G3074" s="150">
        <v>0.39250000000000002</v>
      </c>
      <c r="H3074" s="150">
        <v>0.02</v>
      </c>
      <c r="I3074" s="151">
        <f t="shared" si="318"/>
        <v>1.2</v>
      </c>
      <c r="J3074">
        <f t="shared" si="319"/>
        <v>0.79999999999999993</v>
      </c>
      <c r="K3074">
        <f t="shared" si="320"/>
        <v>0.6</v>
      </c>
      <c r="L3074">
        <f t="shared" si="321"/>
        <v>0.89999999999999991</v>
      </c>
      <c r="M3074" s="150"/>
      <c r="U3074" s="239"/>
    </row>
    <row r="3075" spans="1:21">
      <c r="A3075" s="239" t="s">
        <v>3987</v>
      </c>
      <c r="B3075" s="239">
        <f t="shared" si="316"/>
        <v>125</v>
      </c>
      <c r="C3075" s="239">
        <f t="shared" si="317"/>
        <v>3</v>
      </c>
      <c r="E3075" s="149" t="s">
        <v>1826</v>
      </c>
      <c r="F3075" s="150">
        <v>9.0299999999999994</v>
      </c>
      <c r="G3075" s="150">
        <v>0.39250000000000002</v>
      </c>
      <c r="H3075" s="150">
        <v>2.4E-2</v>
      </c>
      <c r="I3075" s="151">
        <f t="shared" si="318"/>
        <v>1.44</v>
      </c>
      <c r="J3075">
        <f t="shared" si="319"/>
        <v>0.96</v>
      </c>
      <c r="K3075">
        <f t="shared" si="320"/>
        <v>0.72</v>
      </c>
      <c r="L3075">
        <f t="shared" si="321"/>
        <v>1.08</v>
      </c>
      <c r="M3075" s="150"/>
      <c r="U3075" s="239"/>
    </row>
    <row r="3076" spans="1:21">
      <c r="A3076" s="239" t="s">
        <v>3987</v>
      </c>
      <c r="B3076" s="239">
        <f t="shared" si="316"/>
        <v>125</v>
      </c>
      <c r="C3076" s="239">
        <f t="shared" si="317"/>
        <v>3.5</v>
      </c>
      <c r="E3076" s="149" t="s">
        <v>1827</v>
      </c>
      <c r="F3076" s="150">
        <v>10.49</v>
      </c>
      <c r="G3076" s="150">
        <v>0.39250000000000002</v>
      </c>
      <c r="H3076" s="150">
        <v>2.8000000000000004E-2</v>
      </c>
      <c r="I3076" s="151">
        <f t="shared" si="318"/>
        <v>1.6800000000000002</v>
      </c>
      <c r="J3076">
        <f t="shared" si="319"/>
        <v>1.1200000000000001</v>
      </c>
      <c r="K3076">
        <f t="shared" si="320"/>
        <v>0.84000000000000008</v>
      </c>
      <c r="L3076">
        <f t="shared" si="321"/>
        <v>1.2600000000000002</v>
      </c>
      <c r="M3076" s="150"/>
      <c r="U3076" s="239"/>
    </row>
    <row r="3077" spans="1:21">
      <c r="A3077" s="239" t="s">
        <v>3987</v>
      </c>
      <c r="B3077" s="239">
        <f t="shared" si="316"/>
        <v>125</v>
      </c>
      <c r="C3077" s="239">
        <f t="shared" si="317"/>
        <v>4</v>
      </c>
      <c r="E3077" s="149" t="s">
        <v>1828</v>
      </c>
      <c r="F3077" s="150">
        <v>11.94</v>
      </c>
      <c r="G3077" s="150">
        <v>0.39250000000000002</v>
      </c>
      <c r="H3077" s="150">
        <v>3.2000000000000001E-2</v>
      </c>
      <c r="I3077" s="151">
        <f t="shared" si="318"/>
        <v>1.92</v>
      </c>
      <c r="J3077">
        <f t="shared" si="319"/>
        <v>1.2799999999999998</v>
      </c>
      <c r="K3077">
        <f t="shared" si="320"/>
        <v>0.96</v>
      </c>
      <c r="L3077">
        <f t="shared" si="321"/>
        <v>1.44</v>
      </c>
      <c r="M3077" s="150"/>
      <c r="U3077" s="239"/>
    </row>
    <row r="3078" spans="1:21">
      <c r="A3078" s="239" t="s">
        <v>3987</v>
      </c>
      <c r="B3078" s="239">
        <f t="shared" si="316"/>
        <v>125</v>
      </c>
      <c r="C3078" s="239">
        <f t="shared" si="317"/>
        <v>5</v>
      </c>
      <c r="E3078" s="149" t="s">
        <v>1829</v>
      </c>
      <c r="F3078" s="150">
        <v>14.8</v>
      </c>
      <c r="G3078" s="150">
        <v>0.39250000000000002</v>
      </c>
      <c r="H3078" s="150">
        <v>0.04</v>
      </c>
      <c r="I3078" s="151">
        <f t="shared" si="318"/>
        <v>2.4</v>
      </c>
      <c r="J3078">
        <f t="shared" si="319"/>
        <v>1.5999999999999999</v>
      </c>
      <c r="K3078">
        <f t="shared" si="320"/>
        <v>1.2</v>
      </c>
      <c r="L3078">
        <f t="shared" si="321"/>
        <v>1.7999999999999998</v>
      </c>
      <c r="M3078" s="150"/>
      <c r="U3078" s="239"/>
    </row>
    <row r="3079" spans="1:21">
      <c r="A3079" s="239" t="s">
        <v>3987</v>
      </c>
      <c r="B3079" s="239">
        <f t="shared" si="316"/>
        <v>125</v>
      </c>
      <c r="C3079" s="239">
        <f t="shared" si="317"/>
        <v>6</v>
      </c>
      <c r="E3079" s="149" t="s">
        <v>1830</v>
      </c>
      <c r="F3079" s="150">
        <v>17.61</v>
      </c>
      <c r="G3079" s="150">
        <v>0.39250000000000002</v>
      </c>
      <c r="H3079" s="150">
        <v>4.8000000000000001E-2</v>
      </c>
      <c r="I3079" s="151">
        <f t="shared" si="318"/>
        <v>2.88</v>
      </c>
      <c r="J3079">
        <f t="shared" si="319"/>
        <v>1.92</v>
      </c>
      <c r="K3079">
        <f t="shared" si="320"/>
        <v>1.44</v>
      </c>
      <c r="L3079">
        <f t="shared" si="321"/>
        <v>2.16</v>
      </c>
      <c r="M3079" s="150"/>
      <c r="U3079" s="239"/>
    </row>
    <row r="3080" spans="1:21">
      <c r="A3080" s="239" t="s">
        <v>3987</v>
      </c>
      <c r="B3080" s="239">
        <f t="shared" si="316"/>
        <v>125</v>
      </c>
      <c r="C3080" s="239">
        <f t="shared" si="317"/>
        <v>7</v>
      </c>
      <c r="E3080" s="149" t="s">
        <v>1831</v>
      </c>
      <c r="F3080" s="150">
        <v>20.37</v>
      </c>
      <c r="G3080" s="150">
        <v>0.39250000000000002</v>
      </c>
      <c r="H3080" s="150">
        <v>5.6000000000000008E-2</v>
      </c>
      <c r="I3080" s="151">
        <f t="shared" si="318"/>
        <v>3.3600000000000003</v>
      </c>
      <c r="J3080">
        <f t="shared" si="319"/>
        <v>2.2400000000000002</v>
      </c>
      <c r="K3080">
        <f t="shared" si="320"/>
        <v>1.6800000000000002</v>
      </c>
      <c r="L3080">
        <f t="shared" si="321"/>
        <v>2.5200000000000005</v>
      </c>
      <c r="M3080" s="150"/>
      <c r="U3080" s="239"/>
    </row>
    <row r="3081" spans="1:21">
      <c r="A3081" s="239" t="s">
        <v>3987</v>
      </c>
      <c r="B3081" s="239">
        <f t="shared" si="316"/>
        <v>125</v>
      </c>
      <c r="C3081" s="239">
        <f t="shared" si="317"/>
        <v>7.5</v>
      </c>
      <c r="E3081" s="149" t="s">
        <v>1832</v>
      </c>
      <c r="F3081" s="150">
        <v>21.73</v>
      </c>
      <c r="G3081" s="150">
        <v>0.39250000000000002</v>
      </c>
      <c r="H3081" s="150">
        <v>0.06</v>
      </c>
      <c r="I3081" s="151">
        <f t="shared" si="318"/>
        <v>3.5999999999999996</v>
      </c>
      <c r="J3081">
        <f t="shared" si="319"/>
        <v>2.3999999999999995</v>
      </c>
      <c r="K3081">
        <f t="shared" si="320"/>
        <v>1.7999999999999998</v>
      </c>
      <c r="L3081">
        <f t="shared" si="321"/>
        <v>2.6999999999999997</v>
      </c>
      <c r="M3081" s="150"/>
      <c r="U3081" s="239"/>
    </row>
    <row r="3082" spans="1:21">
      <c r="A3082" s="239" t="s">
        <v>3987</v>
      </c>
      <c r="B3082" s="239">
        <f t="shared" si="316"/>
        <v>125</v>
      </c>
      <c r="C3082" s="239">
        <f t="shared" si="317"/>
        <v>9.5</v>
      </c>
      <c r="E3082" s="149" t="s">
        <v>1833</v>
      </c>
      <c r="F3082" s="150">
        <v>30.4</v>
      </c>
      <c r="G3082" s="150">
        <v>0.39250000000000002</v>
      </c>
      <c r="H3082" s="150">
        <v>8.3999999999999991E-2</v>
      </c>
      <c r="I3082" s="151">
        <f t="shared" si="318"/>
        <v>5.0399999999999991</v>
      </c>
      <c r="J3082">
        <f t="shared" si="319"/>
        <v>3.3599999999999994</v>
      </c>
      <c r="K3082">
        <f t="shared" si="320"/>
        <v>2.5199999999999996</v>
      </c>
      <c r="L3082">
        <f t="shared" si="321"/>
        <v>3.7799999999999994</v>
      </c>
      <c r="M3082" s="150"/>
      <c r="U3082" s="239"/>
    </row>
    <row r="3083" spans="1:21">
      <c r="A3083" s="239" t="s">
        <v>3987</v>
      </c>
      <c r="B3083" s="239">
        <f t="shared" si="316"/>
        <v>125</v>
      </c>
      <c r="C3083" s="239">
        <f t="shared" si="317"/>
        <v>10</v>
      </c>
      <c r="E3083" s="149" t="s">
        <v>1818</v>
      </c>
      <c r="F3083" s="150">
        <v>28.36</v>
      </c>
      <c r="G3083" s="150">
        <v>0.39250000000000002</v>
      </c>
      <c r="H3083" s="150">
        <v>0.08</v>
      </c>
      <c r="I3083" s="151">
        <f t="shared" si="318"/>
        <v>4.8</v>
      </c>
      <c r="J3083">
        <f t="shared" si="319"/>
        <v>3.1999999999999997</v>
      </c>
      <c r="K3083">
        <f t="shared" si="320"/>
        <v>2.4</v>
      </c>
      <c r="L3083">
        <f t="shared" si="321"/>
        <v>3.5999999999999996</v>
      </c>
      <c r="M3083" s="150"/>
      <c r="U3083" s="239"/>
    </row>
    <row r="3084" spans="1:21">
      <c r="A3084" s="239" t="s">
        <v>3987</v>
      </c>
      <c r="B3084" s="239">
        <f t="shared" si="316"/>
        <v>125</v>
      </c>
      <c r="C3084" s="239">
        <f t="shared" si="317"/>
        <v>12.5</v>
      </c>
      <c r="E3084" s="149" t="s">
        <v>1819</v>
      </c>
      <c r="F3084" s="150">
        <v>37.799999999999997</v>
      </c>
      <c r="G3084" s="150">
        <v>0.39250000000000002</v>
      </c>
      <c r="H3084" s="150">
        <v>0.10400000000000001</v>
      </c>
      <c r="I3084" s="151">
        <f t="shared" si="318"/>
        <v>6.24</v>
      </c>
      <c r="J3084">
        <f t="shared" si="319"/>
        <v>4.16</v>
      </c>
      <c r="K3084">
        <f t="shared" si="320"/>
        <v>3.12</v>
      </c>
      <c r="L3084">
        <f t="shared" si="321"/>
        <v>4.68</v>
      </c>
      <c r="M3084" s="150"/>
      <c r="U3084" s="239"/>
    </row>
    <row r="3085" spans="1:21">
      <c r="A3085" s="239" t="s">
        <v>3987</v>
      </c>
      <c r="B3085" s="239">
        <f t="shared" si="316"/>
        <v>125</v>
      </c>
      <c r="C3085" s="239">
        <f t="shared" si="317"/>
        <v>15</v>
      </c>
      <c r="E3085" s="149" t="s">
        <v>1820</v>
      </c>
      <c r="F3085" s="150">
        <v>43.8</v>
      </c>
      <c r="G3085" s="150">
        <v>0.39250000000000002</v>
      </c>
      <c r="H3085" s="150">
        <v>0.124</v>
      </c>
      <c r="I3085" s="151">
        <f t="shared" si="318"/>
        <v>7.4399999999999995</v>
      </c>
      <c r="J3085">
        <f t="shared" si="319"/>
        <v>4.9599999999999991</v>
      </c>
      <c r="K3085">
        <f t="shared" si="320"/>
        <v>3.7199999999999998</v>
      </c>
      <c r="L3085">
        <f t="shared" si="321"/>
        <v>5.58</v>
      </c>
      <c r="M3085" s="150"/>
      <c r="U3085" s="239"/>
    </row>
    <row r="3086" spans="1:21">
      <c r="A3086" s="239" t="s">
        <v>3987</v>
      </c>
      <c r="B3086" s="239">
        <f t="shared" si="316"/>
        <v>125</v>
      </c>
      <c r="C3086" s="239">
        <f t="shared" si="317"/>
        <v>17.5</v>
      </c>
      <c r="E3086" s="149" t="s">
        <v>1821</v>
      </c>
      <c r="F3086" s="150">
        <v>49.4</v>
      </c>
      <c r="G3086" s="150">
        <v>0.39250000000000002</v>
      </c>
      <c r="H3086" s="150">
        <v>0.14000000000000001</v>
      </c>
      <c r="I3086" s="151">
        <f t="shared" si="318"/>
        <v>8.4</v>
      </c>
      <c r="J3086">
        <f t="shared" si="319"/>
        <v>5.6</v>
      </c>
      <c r="K3086">
        <f t="shared" si="320"/>
        <v>4.2</v>
      </c>
      <c r="L3086">
        <f t="shared" si="321"/>
        <v>6.3000000000000007</v>
      </c>
      <c r="M3086" s="150"/>
      <c r="U3086" s="239"/>
    </row>
    <row r="3087" spans="1:21">
      <c r="A3087" s="239" t="s">
        <v>3987</v>
      </c>
      <c r="B3087" s="239">
        <f t="shared" si="316"/>
        <v>125</v>
      </c>
      <c r="C3087" s="239">
        <f t="shared" si="317"/>
        <v>22.5</v>
      </c>
      <c r="E3087" s="149" t="s">
        <v>1824</v>
      </c>
      <c r="F3087" s="150">
        <v>59.7</v>
      </c>
      <c r="G3087" s="150">
        <v>0.39250000000000002</v>
      </c>
      <c r="H3087" s="150">
        <v>0.16799999999999998</v>
      </c>
      <c r="I3087" s="151">
        <f t="shared" si="318"/>
        <v>10.079999999999998</v>
      </c>
      <c r="J3087">
        <f t="shared" si="319"/>
        <v>6.7199999999999989</v>
      </c>
      <c r="K3087">
        <f t="shared" si="320"/>
        <v>5.0399999999999991</v>
      </c>
      <c r="L3087">
        <f t="shared" si="321"/>
        <v>7.5599999999999987</v>
      </c>
      <c r="M3087" s="150"/>
      <c r="U3087" s="239"/>
    </row>
    <row r="3088" spans="1:21">
      <c r="A3088" s="239" t="s">
        <v>3987</v>
      </c>
      <c r="B3088" s="239">
        <f t="shared" si="316"/>
        <v>125</v>
      </c>
      <c r="C3088" s="239">
        <f t="shared" si="317"/>
        <v>27</v>
      </c>
      <c r="E3088" s="149" t="s">
        <v>1825</v>
      </c>
      <c r="F3088" s="150">
        <v>67.8</v>
      </c>
      <c r="G3088" s="150">
        <v>0.39250000000000002</v>
      </c>
      <c r="H3088" s="150">
        <v>0.188</v>
      </c>
      <c r="I3088" s="151">
        <f t="shared" si="318"/>
        <v>11.28</v>
      </c>
      <c r="J3088">
        <f t="shared" si="319"/>
        <v>7.52</v>
      </c>
      <c r="K3088">
        <f t="shared" si="320"/>
        <v>5.64</v>
      </c>
      <c r="L3088">
        <f t="shared" si="321"/>
        <v>8.4599999999999991</v>
      </c>
      <c r="M3088" s="150"/>
      <c r="U3088" s="239"/>
    </row>
    <row r="3089" spans="1:21">
      <c r="A3089" s="239" t="s">
        <v>3987</v>
      </c>
      <c r="B3089" s="239">
        <f t="shared" si="316"/>
        <v>127</v>
      </c>
      <c r="C3089" s="239">
        <f t="shared" si="317"/>
        <v>1.5</v>
      </c>
      <c r="E3089" s="149" t="s">
        <v>1834</v>
      </c>
      <c r="F3089" s="150">
        <v>4.6399999999999997</v>
      </c>
      <c r="G3089" s="150">
        <v>0.39878000000000002</v>
      </c>
      <c r="H3089" s="150">
        <v>1.2E-2</v>
      </c>
      <c r="I3089" s="151">
        <f t="shared" si="318"/>
        <v>0.72</v>
      </c>
      <c r="J3089">
        <f t="shared" si="319"/>
        <v>0.48</v>
      </c>
      <c r="K3089">
        <f t="shared" si="320"/>
        <v>0.36</v>
      </c>
      <c r="L3089">
        <f t="shared" si="321"/>
        <v>0.54</v>
      </c>
      <c r="M3089" s="150"/>
      <c r="U3089" s="239"/>
    </row>
    <row r="3090" spans="1:21">
      <c r="A3090" s="239" t="s">
        <v>3987</v>
      </c>
      <c r="B3090" s="239">
        <f t="shared" si="316"/>
        <v>127</v>
      </c>
      <c r="C3090" s="239">
        <f t="shared" si="317"/>
        <v>2</v>
      </c>
      <c r="E3090" s="149" t="s">
        <v>1841</v>
      </c>
      <c r="F3090" s="150">
        <v>6.16</v>
      </c>
      <c r="G3090" s="150">
        <v>0.39878000000000002</v>
      </c>
      <c r="H3090" s="150">
        <v>1.6E-2</v>
      </c>
      <c r="I3090" s="151">
        <f t="shared" si="318"/>
        <v>0.96</v>
      </c>
      <c r="J3090">
        <f t="shared" si="319"/>
        <v>0.6399999999999999</v>
      </c>
      <c r="K3090">
        <f t="shared" si="320"/>
        <v>0.48</v>
      </c>
      <c r="L3090">
        <f t="shared" si="321"/>
        <v>0.72</v>
      </c>
      <c r="M3090" s="150"/>
      <c r="U3090" s="239"/>
    </row>
    <row r="3091" spans="1:21">
      <c r="A3091" s="239" t="s">
        <v>3987</v>
      </c>
      <c r="B3091" s="239">
        <f t="shared" si="316"/>
        <v>127</v>
      </c>
      <c r="C3091" s="239">
        <f t="shared" si="317"/>
        <v>3</v>
      </c>
      <c r="E3091" s="149" t="s">
        <v>1845</v>
      </c>
      <c r="F3091" s="150">
        <v>9.18</v>
      </c>
      <c r="G3091" s="150">
        <v>0.39878000000000002</v>
      </c>
      <c r="H3091" s="150">
        <v>2.4E-2</v>
      </c>
      <c r="I3091" s="151">
        <f t="shared" si="318"/>
        <v>1.44</v>
      </c>
      <c r="J3091">
        <f t="shared" si="319"/>
        <v>0.96</v>
      </c>
      <c r="K3091">
        <f t="shared" si="320"/>
        <v>0.72</v>
      </c>
      <c r="L3091">
        <f t="shared" si="321"/>
        <v>1.08</v>
      </c>
      <c r="M3091" s="150"/>
      <c r="U3091" s="239"/>
    </row>
    <row r="3092" spans="1:21">
      <c r="A3092" s="239" t="s">
        <v>3987</v>
      </c>
      <c r="B3092" s="239">
        <f t="shared" si="316"/>
        <v>127</v>
      </c>
      <c r="C3092" s="239">
        <f t="shared" si="317"/>
        <v>3.5</v>
      </c>
      <c r="E3092" s="149" t="s">
        <v>1846</v>
      </c>
      <c r="F3092" s="150">
        <v>10.66</v>
      </c>
      <c r="G3092" s="150">
        <v>0.39878000000000002</v>
      </c>
      <c r="H3092" s="150">
        <v>2.8000000000000004E-2</v>
      </c>
      <c r="I3092" s="151">
        <f t="shared" si="318"/>
        <v>1.6800000000000002</v>
      </c>
      <c r="J3092">
        <f t="shared" si="319"/>
        <v>1.1200000000000001</v>
      </c>
      <c r="K3092">
        <f t="shared" si="320"/>
        <v>0.84000000000000008</v>
      </c>
      <c r="L3092">
        <f t="shared" si="321"/>
        <v>1.2600000000000002</v>
      </c>
      <c r="M3092" s="150"/>
      <c r="U3092" s="239"/>
    </row>
    <row r="3093" spans="1:21">
      <c r="A3093" s="239" t="s">
        <v>3987</v>
      </c>
      <c r="B3093" s="239">
        <f t="shared" si="316"/>
        <v>127</v>
      </c>
      <c r="C3093" s="239">
        <f t="shared" si="317"/>
        <v>4</v>
      </c>
      <c r="E3093" s="149" t="s">
        <v>1847</v>
      </c>
      <c r="F3093" s="150">
        <v>12.1</v>
      </c>
      <c r="G3093" s="150">
        <v>0.39878000000000002</v>
      </c>
      <c r="H3093" s="150">
        <v>3.2000000000000001E-2</v>
      </c>
      <c r="I3093" s="151">
        <f t="shared" si="318"/>
        <v>1.92</v>
      </c>
      <c r="J3093">
        <f t="shared" si="319"/>
        <v>1.2799999999999998</v>
      </c>
      <c r="K3093">
        <f t="shared" si="320"/>
        <v>0.96</v>
      </c>
      <c r="L3093">
        <f t="shared" si="321"/>
        <v>1.44</v>
      </c>
      <c r="M3093" s="150"/>
      <c r="U3093" s="239"/>
    </row>
    <row r="3094" spans="1:21">
      <c r="A3094" s="239" t="s">
        <v>3987</v>
      </c>
      <c r="B3094" s="239">
        <f t="shared" si="316"/>
        <v>127</v>
      </c>
      <c r="C3094" s="239">
        <f t="shared" si="317"/>
        <v>4.5</v>
      </c>
      <c r="E3094" s="149" t="s">
        <v>1848</v>
      </c>
      <c r="F3094" s="150">
        <v>13.6</v>
      </c>
      <c r="G3094" s="150">
        <v>0.39878000000000002</v>
      </c>
      <c r="H3094" s="150">
        <v>0.04</v>
      </c>
      <c r="I3094" s="151">
        <f t="shared" si="318"/>
        <v>2.4</v>
      </c>
      <c r="J3094">
        <f t="shared" si="319"/>
        <v>1.5999999999999999</v>
      </c>
      <c r="K3094">
        <f t="shared" si="320"/>
        <v>1.2</v>
      </c>
      <c r="L3094">
        <f t="shared" si="321"/>
        <v>1.7999999999999998</v>
      </c>
      <c r="M3094" s="150"/>
      <c r="S3094" t="s">
        <v>3851</v>
      </c>
      <c r="U3094" s="239"/>
    </row>
    <row r="3095" spans="1:21">
      <c r="A3095" s="239" t="s">
        <v>3987</v>
      </c>
      <c r="B3095" s="239">
        <f t="shared" si="316"/>
        <v>127</v>
      </c>
      <c r="C3095" s="239">
        <f t="shared" si="317"/>
        <v>5</v>
      </c>
      <c r="E3095" s="149" t="s">
        <v>1849</v>
      </c>
      <c r="F3095" s="150">
        <v>15</v>
      </c>
      <c r="G3095" s="150">
        <v>0.39878000000000002</v>
      </c>
      <c r="H3095" s="150">
        <v>4.3999999999999997E-2</v>
      </c>
      <c r="I3095" s="151">
        <f t="shared" si="318"/>
        <v>2.6399999999999997</v>
      </c>
      <c r="J3095">
        <f t="shared" si="319"/>
        <v>1.7599999999999998</v>
      </c>
      <c r="K3095">
        <f t="shared" si="320"/>
        <v>1.3199999999999998</v>
      </c>
      <c r="L3095">
        <f t="shared" si="321"/>
        <v>1.9799999999999998</v>
      </c>
      <c r="M3095" s="150"/>
      <c r="U3095" s="239"/>
    </row>
    <row r="3096" spans="1:21">
      <c r="A3096" s="239" t="s">
        <v>3987</v>
      </c>
      <c r="B3096" s="239">
        <f t="shared" si="316"/>
        <v>127</v>
      </c>
      <c r="C3096" s="239">
        <f t="shared" si="317"/>
        <v>5.6</v>
      </c>
      <c r="E3096" s="149" t="s">
        <v>1850</v>
      </c>
      <c r="F3096" s="150">
        <v>16.8</v>
      </c>
      <c r="G3096" s="150">
        <v>0.39878000000000002</v>
      </c>
      <c r="H3096" s="150">
        <v>4.8000000000000001E-2</v>
      </c>
      <c r="I3096" s="151">
        <f t="shared" si="318"/>
        <v>2.88</v>
      </c>
      <c r="J3096">
        <f t="shared" si="319"/>
        <v>1.92</v>
      </c>
      <c r="K3096">
        <f t="shared" si="320"/>
        <v>1.44</v>
      </c>
      <c r="L3096">
        <f t="shared" si="321"/>
        <v>2.16</v>
      </c>
      <c r="M3096" s="150"/>
      <c r="U3096" s="239"/>
    </row>
    <row r="3097" spans="1:21">
      <c r="A3097" s="239" t="s">
        <v>3987</v>
      </c>
      <c r="B3097" s="239">
        <f t="shared" si="316"/>
        <v>127</v>
      </c>
      <c r="C3097" s="239">
        <f t="shared" si="317"/>
        <v>6</v>
      </c>
      <c r="E3097" s="149" t="s">
        <v>1851</v>
      </c>
      <c r="F3097" s="150">
        <v>17.899999999999999</v>
      </c>
      <c r="G3097" s="150">
        <v>0.39878000000000002</v>
      </c>
      <c r="H3097" s="150">
        <v>5.2000000000000005E-2</v>
      </c>
      <c r="I3097" s="151">
        <f t="shared" si="318"/>
        <v>3.12</v>
      </c>
      <c r="J3097">
        <f t="shared" si="319"/>
        <v>2.08</v>
      </c>
      <c r="K3097">
        <f t="shared" si="320"/>
        <v>1.56</v>
      </c>
      <c r="L3097">
        <f t="shared" si="321"/>
        <v>2.34</v>
      </c>
      <c r="M3097" s="150"/>
      <c r="U3097" s="239"/>
    </row>
    <row r="3098" spans="1:21">
      <c r="A3098" s="239" t="s">
        <v>3987</v>
      </c>
      <c r="B3098" s="239">
        <f t="shared" si="316"/>
        <v>127</v>
      </c>
      <c r="C3098" s="239">
        <f t="shared" si="317"/>
        <v>6.3</v>
      </c>
      <c r="E3098" s="149" t="s">
        <v>1852</v>
      </c>
      <c r="F3098" s="150">
        <v>18.8</v>
      </c>
      <c r="G3098" s="150">
        <v>0.39878000000000002</v>
      </c>
      <c r="H3098" s="150">
        <v>5.2000000000000005E-2</v>
      </c>
      <c r="I3098" s="151">
        <f t="shared" si="318"/>
        <v>3.12</v>
      </c>
      <c r="J3098">
        <f t="shared" si="319"/>
        <v>2.08</v>
      </c>
      <c r="K3098">
        <f t="shared" si="320"/>
        <v>1.56</v>
      </c>
      <c r="L3098">
        <f t="shared" si="321"/>
        <v>2.34</v>
      </c>
      <c r="M3098" s="150"/>
      <c r="U3098" s="239"/>
    </row>
    <row r="3099" spans="1:21">
      <c r="A3099" s="239" t="s">
        <v>3987</v>
      </c>
      <c r="B3099" s="239">
        <f t="shared" si="316"/>
        <v>127</v>
      </c>
      <c r="C3099" s="239">
        <f t="shared" si="317"/>
        <v>7.1</v>
      </c>
      <c r="E3099" s="149" t="s">
        <v>1853</v>
      </c>
      <c r="F3099" s="150">
        <v>21</v>
      </c>
      <c r="G3099" s="150">
        <v>0.39878000000000002</v>
      </c>
      <c r="H3099" s="150">
        <v>0.06</v>
      </c>
      <c r="I3099" s="151">
        <f t="shared" si="318"/>
        <v>3.5999999999999996</v>
      </c>
      <c r="J3099">
        <f t="shared" si="319"/>
        <v>2.3999999999999995</v>
      </c>
      <c r="K3099">
        <f t="shared" si="320"/>
        <v>1.7999999999999998</v>
      </c>
      <c r="L3099">
        <f t="shared" si="321"/>
        <v>2.6999999999999997</v>
      </c>
      <c r="M3099" s="150"/>
      <c r="U3099" s="239"/>
    </row>
    <row r="3100" spans="1:21">
      <c r="A3100" s="239" t="s">
        <v>3987</v>
      </c>
      <c r="B3100" s="239">
        <f t="shared" si="316"/>
        <v>127</v>
      </c>
      <c r="C3100" s="239">
        <f t="shared" si="317"/>
        <v>8</v>
      </c>
      <c r="E3100" s="149" t="s">
        <v>1854</v>
      </c>
      <c r="F3100" s="150">
        <v>23.5</v>
      </c>
      <c r="G3100" s="150">
        <v>0.39878000000000002</v>
      </c>
      <c r="H3100" s="150">
        <v>6.4000000000000001E-2</v>
      </c>
      <c r="I3100" s="151">
        <f t="shared" si="318"/>
        <v>3.84</v>
      </c>
      <c r="J3100">
        <f t="shared" si="319"/>
        <v>2.5599999999999996</v>
      </c>
      <c r="K3100">
        <f t="shared" si="320"/>
        <v>1.92</v>
      </c>
      <c r="L3100">
        <f t="shared" si="321"/>
        <v>2.88</v>
      </c>
      <c r="M3100" s="150"/>
      <c r="U3100" s="239"/>
    </row>
    <row r="3101" spans="1:21">
      <c r="A3101" s="239" t="s">
        <v>3987</v>
      </c>
      <c r="B3101" s="239">
        <f t="shared" si="316"/>
        <v>127</v>
      </c>
      <c r="C3101" s="239">
        <f t="shared" si="317"/>
        <v>8.8000000000000007</v>
      </c>
      <c r="E3101" s="149" t="s">
        <v>1855</v>
      </c>
      <c r="F3101" s="150">
        <v>25.7</v>
      </c>
      <c r="G3101" s="150">
        <v>0.39878000000000002</v>
      </c>
      <c r="H3101" s="150">
        <v>7.1999999999999995E-2</v>
      </c>
      <c r="I3101" s="151">
        <f t="shared" si="318"/>
        <v>4.3199999999999994</v>
      </c>
      <c r="J3101">
        <f t="shared" si="319"/>
        <v>2.8799999999999994</v>
      </c>
      <c r="K3101">
        <f t="shared" si="320"/>
        <v>2.1599999999999997</v>
      </c>
      <c r="L3101">
        <f t="shared" si="321"/>
        <v>3.2399999999999993</v>
      </c>
      <c r="M3101" s="150"/>
      <c r="U3101" s="239"/>
    </row>
    <row r="3102" spans="1:21">
      <c r="A3102" s="239" t="s">
        <v>3987</v>
      </c>
      <c r="B3102" s="239">
        <f t="shared" si="316"/>
        <v>127</v>
      </c>
      <c r="C3102" s="239">
        <f t="shared" si="317"/>
        <v>10</v>
      </c>
      <c r="E3102" s="149" t="s">
        <v>1835</v>
      </c>
      <c r="F3102" s="150">
        <v>28.9</v>
      </c>
      <c r="G3102" s="150">
        <v>0.39878000000000002</v>
      </c>
      <c r="H3102" s="150">
        <v>0.08</v>
      </c>
      <c r="I3102" s="151">
        <f t="shared" si="318"/>
        <v>4.8</v>
      </c>
      <c r="J3102">
        <f t="shared" si="319"/>
        <v>3.1999999999999997</v>
      </c>
      <c r="K3102">
        <f t="shared" si="320"/>
        <v>2.4</v>
      </c>
      <c r="L3102">
        <f t="shared" si="321"/>
        <v>3.5999999999999996</v>
      </c>
      <c r="M3102" s="150"/>
      <c r="U3102" s="239"/>
    </row>
    <row r="3103" spans="1:21">
      <c r="A3103" s="239" t="s">
        <v>3987</v>
      </c>
      <c r="B3103" s="239">
        <f t="shared" si="316"/>
        <v>127</v>
      </c>
      <c r="C3103" s="239">
        <f t="shared" si="317"/>
        <v>11</v>
      </c>
      <c r="E3103" s="149" t="s">
        <v>1836</v>
      </c>
      <c r="F3103" s="150">
        <v>31.5</v>
      </c>
      <c r="G3103" s="150">
        <v>0.39878000000000002</v>
      </c>
      <c r="H3103" s="150">
        <v>8.7999999999999995E-2</v>
      </c>
      <c r="I3103" s="151">
        <f t="shared" si="318"/>
        <v>5.2799999999999994</v>
      </c>
      <c r="J3103">
        <f t="shared" si="319"/>
        <v>3.5199999999999996</v>
      </c>
      <c r="K3103">
        <f t="shared" si="320"/>
        <v>2.6399999999999997</v>
      </c>
      <c r="L3103">
        <f t="shared" si="321"/>
        <v>3.9599999999999995</v>
      </c>
      <c r="M3103" s="150"/>
      <c r="U3103" s="239"/>
    </row>
    <row r="3104" spans="1:21">
      <c r="A3104" s="239" t="s">
        <v>3987</v>
      </c>
      <c r="B3104" s="239">
        <f t="shared" si="316"/>
        <v>127</v>
      </c>
      <c r="C3104" s="239">
        <f t="shared" si="317"/>
        <v>12.5</v>
      </c>
      <c r="E3104" s="149" t="s">
        <v>1837</v>
      </c>
      <c r="F3104" s="150">
        <v>35.299999999999997</v>
      </c>
      <c r="G3104" s="150">
        <v>0.39878000000000002</v>
      </c>
      <c r="H3104" s="150">
        <v>0.1</v>
      </c>
      <c r="I3104" s="151">
        <f t="shared" si="318"/>
        <v>6</v>
      </c>
      <c r="J3104">
        <f t="shared" si="319"/>
        <v>4</v>
      </c>
      <c r="K3104">
        <f t="shared" si="320"/>
        <v>3</v>
      </c>
      <c r="L3104">
        <f t="shared" si="321"/>
        <v>4.5</v>
      </c>
      <c r="M3104" s="150"/>
      <c r="U3104" s="239"/>
    </row>
    <row r="3105" spans="1:21">
      <c r="A3105" s="239" t="s">
        <v>3987</v>
      </c>
      <c r="B3105" s="239">
        <f t="shared" si="316"/>
        <v>127</v>
      </c>
      <c r="C3105" s="239">
        <f t="shared" si="317"/>
        <v>14.2</v>
      </c>
      <c r="E3105" s="149" t="s">
        <v>1838</v>
      </c>
      <c r="F3105" s="150">
        <v>39.5</v>
      </c>
      <c r="G3105" s="150">
        <v>0.39878000000000002</v>
      </c>
      <c r="H3105" s="150">
        <v>0.11200000000000002</v>
      </c>
      <c r="I3105" s="151">
        <f t="shared" si="318"/>
        <v>6.7200000000000006</v>
      </c>
      <c r="J3105">
        <f t="shared" si="319"/>
        <v>4.4800000000000004</v>
      </c>
      <c r="K3105">
        <f t="shared" si="320"/>
        <v>3.3600000000000003</v>
      </c>
      <c r="L3105">
        <f t="shared" si="321"/>
        <v>5.0400000000000009</v>
      </c>
      <c r="M3105" s="150"/>
      <c r="U3105" s="239"/>
    </row>
    <row r="3106" spans="1:21">
      <c r="A3106" s="239" t="s">
        <v>3987</v>
      </c>
      <c r="B3106" s="239">
        <f t="shared" si="316"/>
        <v>127</v>
      </c>
      <c r="C3106" s="239">
        <f t="shared" si="317"/>
        <v>16</v>
      </c>
      <c r="E3106" s="149" t="s">
        <v>1839</v>
      </c>
      <c r="F3106" s="150">
        <v>43.8</v>
      </c>
      <c r="G3106" s="150">
        <v>0.39878000000000002</v>
      </c>
      <c r="H3106" s="150">
        <v>0.124</v>
      </c>
      <c r="I3106" s="151">
        <f t="shared" si="318"/>
        <v>7.4399999999999995</v>
      </c>
      <c r="J3106">
        <f t="shared" si="319"/>
        <v>4.9599999999999991</v>
      </c>
      <c r="K3106">
        <f t="shared" si="320"/>
        <v>3.7199999999999998</v>
      </c>
      <c r="L3106">
        <f t="shared" si="321"/>
        <v>5.58</v>
      </c>
      <c r="M3106" s="150"/>
      <c r="U3106" s="239"/>
    </row>
    <row r="3107" spans="1:21">
      <c r="A3107" s="239" t="s">
        <v>3987</v>
      </c>
      <c r="B3107" s="239">
        <f t="shared" si="316"/>
        <v>127</v>
      </c>
      <c r="C3107" s="239">
        <f t="shared" si="317"/>
        <v>17.5</v>
      </c>
      <c r="E3107" s="149" t="s">
        <v>1840</v>
      </c>
      <c r="F3107" s="150">
        <v>47.3</v>
      </c>
      <c r="G3107" s="150">
        <v>0.39878000000000002</v>
      </c>
      <c r="H3107" s="150">
        <v>0.13200000000000001</v>
      </c>
      <c r="I3107" s="151">
        <f t="shared" si="318"/>
        <v>7.92</v>
      </c>
      <c r="J3107">
        <f t="shared" si="319"/>
        <v>5.2799999999999994</v>
      </c>
      <c r="K3107">
        <f t="shared" si="320"/>
        <v>3.96</v>
      </c>
      <c r="L3107">
        <f t="shared" si="321"/>
        <v>5.9399999999999995</v>
      </c>
      <c r="M3107" s="150"/>
      <c r="U3107" s="239"/>
    </row>
    <row r="3108" spans="1:21">
      <c r="A3108" s="239" t="s">
        <v>3987</v>
      </c>
      <c r="B3108" s="239">
        <f t="shared" si="316"/>
        <v>127</v>
      </c>
      <c r="C3108" s="239">
        <f t="shared" si="317"/>
        <v>20</v>
      </c>
      <c r="E3108" s="149" t="s">
        <v>1842</v>
      </c>
      <c r="F3108" s="150">
        <v>52.8</v>
      </c>
      <c r="G3108" s="150">
        <v>0.39878000000000002</v>
      </c>
      <c r="H3108" s="150">
        <v>0.14799999999999999</v>
      </c>
      <c r="I3108" s="151">
        <f t="shared" si="318"/>
        <v>8.879999999999999</v>
      </c>
      <c r="J3108">
        <f t="shared" si="319"/>
        <v>5.919999999999999</v>
      </c>
      <c r="K3108">
        <f t="shared" si="320"/>
        <v>4.4399999999999995</v>
      </c>
      <c r="L3108">
        <f t="shared" si="321"/>
        <v>6.6599999999999993</v>
      </c>
      <c r="M3108" s="150"/>
      <c r="U3108" s="239"/>
    </row>
    <row r="3109" spans="1:21">
      <c r="A3109" s="239" t="s">
        <v>3987</v>
      </c>
      <c r="B3109" s="239">
        <f t="shared" si="316"/>
        <v>127</v>
      </c>
      <c r="C3109" s="239">
        <f t="shared" si="317"/>
        <v>22.2</v>
      </c>
      <c r="E3109" s="149" t="s">
        <v>1843</v>
      </c>
      <c r="F3109" s="150">
        <v>57.4</v>
      </c>
      <c r="G3109" s="150">
        <v>0.39878000000000002</v>
      </c>
      <c r="H3109" s="150">
        <v>0.16</v>
      </c>
      <c r="I3109" s="151">
        <f t="shared" si="318"/>
        <v>9.6</v>
      </c>
      <c r="J3109">
        <f t="shared" si="319"/>
        <v>6.3999999999999995</v>
      </c>
      <c r="K3109">
        <f t="shared" si="320"/>
        <v>4.8</v>
      </c>
      <c r="L3109">
        <f t="shared" si="321"/>
        <v>7.1999999999999993</v>
      </c>
      <c r="M3109" s="150"/>
      <c r="U3109" s="239"/>
    </row>
    <row r="3110" spans="1:21">
      <c r="A3110" s="239" t="s">
        <v>3987</v>
      </c>
      <c r="B3110" s="239">
        <f t="shared" ref="B3110:B3173" si="322">SPLITME($E3110,0,"*","tube Ø")</f>
        <v>127</v>
      </c>
      <c r="C3110" s="239">
        <f t="shared" ref="C3110:C3173" si="323">SPLITME($E3110,1,"*","tube Ø")</f>
        <v>25</v>
      </c>
      <c r="E3110" s="149" t="s">
        <v>1844</v>
      </c>
      <c r="F3110" s="150">
        <v>62.9</v>
      </c>
      <c r="G3110" s="150">
        <v>0.39878000000000002</v>
      </c>
      <c r="H3110" s="150">
        <v>0.17599999999999999</v>
      </c>
      <c r="I3110" s="151">
        <f t="shared" si="318"/>
        <v>10.559999999999999</v>
      </c>
      <c r="J3110">
        <f t="shared" si="319"/>
        <v>7.0399999999999991</v>
      </c>
      <c r="K3110">
        <f t="shared" si="320"/>
        <v>5.2799999999999994</v>
      </c>
      <c r="L3110">
        <f t="shared" si="321"/>
        <v>7.919999999999999</v>
      </c>
      <c r="M3110" s="150"/>
      <c r="U3110" s="239"/>
    </row>
    <row r="3111" spans="1:21">
      <c r="A3111" s="239" t="s">
        <v>3987</v>
      </c>
      <c r="B3111" s="239">
        <f t="shared" si="322"/>
        <v>130</v>
      </c>
      <c r="C3111" s="239">
        <f t="shared" si="323"/>
        <v>2</v>
      </c>
      <c r="E3111" s="149" t="s">
        <v>1879</v>
      </c>
      <c r="F3111" s="150">
        <v>6.31</v>
      </c>
      <c r="G3111" s="150">
        <v>0.40820000000000001</v>
      </c>
      <c r="H3111" s="150">
        <v>1.6E-2</v>
      </c>
      <c r="I3111" s="151">
        <f t="shared" si="318"/>
        <v>0.96</v>
      </c>
      <c r="J3111">
        <f t="shared" si="319"/>
        <v>0.6399999999999999</v>
      </c>
      <c r="K3111">
        <f t="shared" si="320"/>
        <v>0.48</v>
      </c>
      <c r="L3111">
        <f t="shared" si="321"/>
        <v>0.72</v>
      </c>
      <c r="M3111" s="150"/>
      <c r="U3111" s="239"/>
    </row>
    <row r="3112" spans="1:21">
      <c r="A3112" s="239" t="s">
        <v>3987</v>
      </c>
      <c r="B3112" s="239">
        <f t="shared" si="322"/>
        <v>130</v>
      </c>
      <c r="C3112" s="239">
        <f t="shared" si="323"/>
        <v>2.5</v>
      </c>
      <c r="E3112" s="149" t="s">
        <v>1880</v>
      </c>
      <c r="F3112" s="150">
        <v>7.86</v>
      </c>
      <c r="G3112" s="150">
        <v>0.40820000000000001</v>
      </c>
      <c r="H3112" s="150">
        <v>2.4E-2</v>
      </c>
      <c r="I3112" s="151">
        <f t="shared" si="318"/>
        <v>1.44</v>
      </c>
      <c r="J3112">
        <f t="shared" si="319"/>
        <v>0.96</v>
      </c>
      <c r="K3112">
        <f t="shared" si="320"/>
        <v>0.72</v>
      </c>
      <c r="L3112">
        <f t="shared" si="321"/>
        <v>1.08</v>
      </c>
      <c r="M3112" s="150"/>
      <c r="U3112" s="239"/>
    </row>
    <row r="3113" spans="1:21">
      <c r="A3113" s="239" t="s">
        <v>3987</v>
      </c>
      <c r="B3113" s="239">
        <f t="shared" si="322"/>
        <v>130</v>
      </c>
      <c r="C3113" s="239">
        <f t="shared" si="323"/>
        <v>3</v>
      </c>
      <c r="E3113" s="149" t="s">
        <v>1881</v>
      </c>
      <c r="F3113" s="150">
        <v>9.4</v>
      </c>
      <c r="G3113" s="150">
        <v>0.40820000000000001</v>
      </c>
      <c r="H3113" s="150">
        <v>2.8000000000000004E-2</v>
      </c>
      <c r="I3113" s="151">
        <f t="shared" si="318"/>
        <v>1.6800000000000002</v>
      </c>
      <c r="J3113">
        <f t="shared" si="319"/>
        <v>1.1200000000000001</v>
      </c>
      <c r="K3113">
        <f t="shared" si="320"/>
        <v>0.84000000000000008</v>
      </c>
      <c r="L3113">
        <f t="shared" si="321"/>
        <v>1.2600000000000002</v>
      </c>
      <c r="M3113" s="150"/>
      <c r="U3113" s="239"/>
    </row>
    <row r="3114" spans="1:21">
      <c r="A3114" s="239" t="s">
        <v>3987</v>
      </c>
      <c r="B3114" s="239">
        <f t="shared" si="322"/>
        <v>130</v>
      </c>
      <c r="C3114" s="239">
        <f t="shared" si="323"/>
        <v>4</v>
      </c>
      <c r="E3114" s="149" t="s">
        <v>1882</v>
      </c>
      <c r="F3114" s="150">
        <v>12.43</v>
      </c>
      <c r="G3114" s="150">
        <v>0.40820000000000001</v>
      </c>
      <c r="H3114" s="150">
        <v>3.5999999999999997E-2</v>
      </c>
      <c r="I3114" s="151">
        <f t="shared" si="318"/>
        <v>2.1599999999999997</v>
      </c>
      <c r="J3114">
        <f t="shared" si="319"/>
        <v>1.4399999999999997</v>
      </c>
      <c r="K3114">
        <f t="shared" si="320"/>
        <v>1.0799999999999998</v>
      </c>
      <c r="L3114">
        <f t="shared" si="321"/>
        <v>1.6199999999999997</v>
      </c>
      <c r="M3114" s="150"/>
      <c r="U3114" s="239"/>
    </row>
    <row r="3115" spans="1:21">
      <c r="A3115" s="239" t="s">
        <v>3987</v>
      </c>
      <c r="B3115" s="239">
        <f t="shared" si="322"/>
        <v>130</v>
      </c>
      <c r="C3115" s="239">
        <f t="shared" si="323"/>
        <v>5</v>
      </c>
      <c r="E3115" s="149" t="s">
        <v>1883</v>
      </c>
      <c r="F3115" s="150">
        <v>15.41</v>
      </c>
      <c r="G3115" s="150">
        <v>0.40820000000000001</v>
      </c>
      <c r="H3115" s="150">
        <v>4.3999999999999997E-2</v>
      </c>
      <c r="I3115" s="151">
        <f t="shared" si="318"/>
        <v>2.6399999999999997</v>
      </c>
      <c r="J3115">
        <f t="shared" si="319"/>
        <v>1.7599999999999998</v>
      </c>
      <c r="K3115">
        <f t="shared" si="320"/>
        <v>1.3199999999999998</v>
      </c>
      <c r="L3115">
        <f t="shared" si="321"/>
        <v>1.9799999999999998</v>
      </c>
      <c r="M3115" s="150"/>
      <c r="U3115" s="239"/>
    </row>
    <row r="3116" spans="1:21">
      <c r="A3116" s="239" t="s">
        <v>3987</v>
      </c>
      <c r="B3116" s="239">
        <f t="shared" si="322"/>
        <v>130</v>
      </c>
      <c r="C3116" s="239">
        <f t="shared" si="323"/>
        <v>6</v>
      </c>
      <c r="E3116" s="149" t="s">
        <v>1884</v>
      </c>
      <c r="F3116" s="150">
        <v>18.350000000000001</v>
      </c>
      <c r="G3116" s="150">
        <v>0.40820000000000001</v>
      </c>
      <c r="H3116" s="150">
        <v>5.2000000000000005E-2</v>
      </c>
      <c r="I3116" s="151">
        <f t="shared" si="318"/>
        <v>3.12</v>
      </c>
      <c r="J3116">
        <f t="shared" si="319"/>
        <v>2.08</v>
      </c>
      <c r="K3116">
        <f t="shared" si="320"/>
        <v>1.56</v>
      </c>
      <c r="L3116">
        <f t="shared" si="321"/>
        <v>2.34</v>
      </c>
      <c r="M3116" s="150"/>
      <c r="U3116" s="239"/>
    </row>
    <row r="3117" spans="1:21">
      <c r="A3117" s="239" t="s">
        <v>3987</v>
      </c>
      <c r="B3117" s="239">
        <f t="shared" si="322"/>
        <v>130</v>
      </c>
      <c r="C3117" s="239">
        <f t="shared" si="323"/>
        <v>7</v>
      </c>
      <c r="E3117" s="149" t="s">
        <v>1885</v>
      </c>
      <c r="F3117" s="150">
        <v>21.23</v>
      </c>
      <c r="G3117" s="150">
        <v>0.40820000000000001</v>
      </c>
      <c r="H3117" s="150">
        <v>0.06</v>
      </c>
      <c r="I3117" s="151">
        <f t="shared" si="318"/>
        <v>3.5999999999999996</v>
      </c>
      <c r="J3117">
        <f t="shared" si="319"/>
        <v>2.3999999999999995</v>
      </c>
      <c r="K3117">
        <f t="shared" si="320"/>
        <v>1.7999999999999998</v>
      </c>
      <c r="L3117">
        <f t="shared" si="321"/>
        <v>2.6999999999999997</v>
      </c>
      <c r="M3117" s="150"/>
      <c r="U3117" s="239"/>
    </row>
    <row r="3118" spans="1:21">
      <c r="A3118" s="239" t="s">
        <v>3987</v>
      </c>
      <c r="B3118" s="239">
        <f t="shared" si="322"/>
        <v>130</v>
      </c>
      <c r="C3118" s="239">
        <f t="shared" si="323"/>
        <v>7.5</v>
      </c>
      <c r="E3118" s="149" t="s">
        <v>1886</v>
      </c>
      <c r="F3118" s="150">
        <v>22.66</v>
      </c>
      <c r="G3118" s="150">
        <v>0.40820000000000001</v>
      </c>
      <c r="H3118" s="150">
        <v>6.4000000000000001E-2</v>
      </c>
      <c r="I3118" s="151">
        <f t="shared" si="318"/>
        <v>3.84</v>
      </c>
      <c r="J3118">
        <f t="shared" si="319"/>
        <v>2.5599999999999996</v>
      </c>
      <c r="K3118">
        <f t="shared" si="320"/>
        <v>1.92</v>
      </c>
      <c r="L3118">
        <f t="shared" si="321"/>
        <v>2.88</v>
      </c>
      <c r="M3118" s="150"/>
      <c r="U3118" s="239"/>
    </row>
    <row r="3119" spans="1:21">
      <c r="A3119" s="239" t="s">
        <v>3987</v>
      </c>
      <c r="B3119" s="239">
        <f t="shared" si="322"/>
        <v>130</v>
      </c>
      <c r="C3119" s="239">
        <f t="shared" si="323"/>
        <v>10</v>
      </c>
      <c r="E3119" s="149" t="s">
        <v>1876</v>
      </c>
      <c r="F3119" s="150">
        <v>29.59</v>
      </c>
      <c r="G3119" s="150">
        <v>0.40820000000000001</v>
      </c>
      <c r="H3119" s="150">
        <v>8.3999999999999991E-2</v>
      </c>
      <c r="I3119" s="151">
        <f t="shared" si="318"/>
        <v>5.0399999999999991</v>
      </c>
      <c r="J3119">
        <f t="shared" si="319"/>
        <v>3.3599999999999994</v>
      </c>
      <c r="K3119">
        <f t="shared" si="320"/>
        <v>2.5199999999999996</v>
      </c>
      <c r="L3119">
        <f t="shared" si="321"/>
        <v>3.7799999999999994</v>
      </c>
      <c r="M3119" s="150"/>
      <c r="U3119" s="239"/>
    </row>
    <row r="3120" spans="1:21">
      <c r="A3120" s="239" t="s">
        <v>3987</v>
      </c>
      <c r="B3120" s="239">
        <f t="shared" si="322"/>
        <v>130</v>
      </c>
      <c r="C3120" s="239">
        <f t="shared" si="323"/>
        <v>12.5</v>
      </c>
      <c r="E3120" s="149" t="s">
        <v>1877</v>
      </c>
      <c r="F3120" s="150">
        <v>36.22</v>
      </c>
      <c r="G3120" s="150">
        <v>0.40820000000000001</v>
      </c>
      <c r="H3120" s="150">
        <v>0.1</v>
      </c>
      <c r="I3120" s="151">
        <f t="shared" si="318"/>
        <v>6</v>
      </c>
      <c r="J3120">
        <f t="shared" si="319"/>
        <v>4</v>
      </c>
      <c r="K3120">
        <f t="shared" si="320"/>
        <v>3</v>
      </c>
      <c r="L3120">
        <f t="shared" si="321"/>
        <v>4.5</v>
      </c>
      <c r="M3120" s="150"/>
      <c r="U3120" s="239"/>
    </row>
    <row r="3121" spans="1:21">
      <c r="A3121" s="239" t="s">
        <v>3987</v>
      </c>
      <c r="B3121" s="239">
        <f t="shared" si="322"/>
        <v>130</v>
      </c>
      <c r="C3121" s="239">
        <f t="shared" si="323"/>
        <v>15</v>
      </c>
      <c r="E3121" s="149" t="s">
        <v>1878</v>
      </c>
      <c r="F3121" s="150">
        <v>42.54</v>
      </c>
      <c r="G3121" s="150">
        <v>0.40820000000000001</v>
      </c>
      <c r="H3121" s="150">
        <v>0.12</v>
      </c>
      <c r="I3121" s="151">
        <f t="shared" si="318"/>
        <v>7.1999999999999993</v>
      </c>
      <c r="J3121">
        <f t="shared" si="319"/>
        <v>4.7999999999999989</v>
      </c>
      <c r="K3121">
        <f t="shared" si="320"/>
        <v>3.5999999999999996</v>
      </c>
      <c r="L3121">
        <f t="shared" si="321"/>
        <v>5.3999999999999995</v>
      </c>
      <c r="M3121" s="150"/>
      <c r="U3121" s="239"/>
    </row>
    <row r="3122" spans="1:21">
      <c r="A3122" s="239" t="s">
        <v>3987</v>
      </c>
      <c r="B3122" s="239">
        <f t="shared" si="322"/>
        <v>132</v>
      </c>
      <c r="C3122" s="239">
        <f t="shared" si="323"/>
        <v>6</v>
      </c>
      <c r="E3122" s="149" t="s">
        <v>1893</v>
      </c>
      <c r="F3122" s="150">
        <v>18.64</v>
      </c>
      <c r="G3122" s="150">
        <v>0.41448000000000002</v>
      </c>
      <c r="H3122" s="150">
        <v>5.2000000000000005E-2</v>
      </c>
      <c r="I3122" s="151">
        <f t="shared" si="318"/>
        <v>3.12</v>
      </c>
      <c r="J3122">
        <f t="shared" si="319"/>
        <v>2.08</v>
      </c>
      <c r="K3122">
        <f t="shared" si="320"/>
        <v>1.56</v>
      </c>
      <c r="L3122">
        <f t="shared" si="321"/>
        <v>2.34</v>
      </c>
      <c r="M3122" s="150"/>
      <c r="U3122" s="239"/>
    </row>
    <row r="3123" spans="1:21">
      <c r="A3123" s="239" t="s">
        <v>3987</v>
      </c>
      <c r="B3123" s="239">
        <f t="shared" si="322"/>
        <v>132</v>
      </c>
      <c r="C3123" s="239">
        <f t="shared" si="323"/>
        <v>10</v>
      </c>
      <c r="E3123" s="149" t="s">
        <v>1887</v>
      </c>
      <c r="F3123" s="150">
        <v>33.799999999999997</v>
      </c>
      <c r="G3123" s="150">
        <v>0.41448000000000002</v>
      </c>
      <c r="H3123" s="150">
        <v>9.6000000000000002E-2</v>
      </c>
      <c r="I3123" s="151">
        <f t="shared" si="318"/>
        <v>5.76</v>
      </c>
      <c r="J3123">
        <f t="shared" si="319"/>
        <v>3.84</v>
      </c>
      <c r="K3123">
        <f t="shared" si="320"/>
        <v>2.88</v>
      </c>
      <c r="L3123">
        <f t="shared" si="321"/>
        <v>4.32</v>
      </c>
      <c r="M3123" s="150"/>
      <c r="U3123" s="239"/>
    </row>
    <row r="3124" spans="1:21">
      <c r="A3124" s="239" t="s">
        <v>3987</v>
      </c>
      <c r="B3124" s="239">
        <f t="shared" si="322"/>
        <v>132</v>
      </c>
      <c r="C3124" s="239">
        <f t="shared" si="323"/>
        <v>13</v>
      </c>
      <c r="E3124" s="149" t="s">
        <v>1888</v>
      </c>
      <c r="F3124" s="150">
        <v>41.8</v>
      </c>
      <c r="G3124" s="150">
        <v>0.41448000000000002</v>
      </c>
      <c r="H3124" s="150">
        <v>0.11599999999999999</v>
      </c>
      <c r="I3124" s="151">
        <f t="shared" si="318"/>
        <v>6.9599999999999991</v>
      </c>
      <c r="J3124">
        <f t="shared" si="319"/>
        <v>4.6399999999999988</v>
      </c>
      <c r="K3124">
        <f t="shared" si="320"/>
        <v>3.4799999999999995</v>
      </c>
      <c r="L3124">
        <f t="shared" si="321"/>
        <v>5.2199999999999989</v>
      </c>
      <c r="M3124" s="150"/>
      <c r="U3124" s="239"/>
    </row>
    <row r="3125" spans="1:21">
      <c r="A3125" s="239" t="s">
        <v>3987</v>
      </c>
      <c r="B3125" s="239">
        <f t="shared" si="322"/>
        <v>132</v>
      </c>
      <c r="C3125" s="239">
        <f t="shared" si="323"/>
        <v>17</v>
      </c>
      <c r="E3125" s="149" t="s">
        <v>1889</v>
      </c>
      <c r="F3125" s="150">
        <v>51.6</v>
      </c>
      <c r="G3125" s="150">
        <v>0.41448000000000002</v>
      </c>
      <c r="H3125" s="150">
        <v>0.14399999999999999</v>
      </c>
      <c r="I3125" s="151">
        <f t="shared" si="318"/>
        <v>8.6399999999999988</v>
      </c>
      <c r="J3125">
        <f t="shared" si="319"/>
        <v>5.7599999999999989</v>
      </c>
      <c r="K3125">
        <f t="shared" si="320"/>
        <v>4.3199999999999994</v>
      </c>
      <c r="L3125">
        <f t="shared" si="321"/>
        <v>6.4799999999999986</v>
      </c>
      <c r="M3125" s="150"/>
      <c r="U3125" s="239"/>
    </row>
    <row r="3126" spans="1:21">
      <c r="A3126" s="239" t="s">
        <v>3987</v>
      </c>
      <c r="B3126" s="239">
        <f t="shared" si="322"/>
        <v>132</v>
      </c>
      <c r="C3126" s="239">
        <f t="shared" si="323"/>
        <v>21</v>
      </c>
      <c r="E3126" s="149" t="s">
        <v>1890</v>
      </c>
      <c r="F3126" s="150">
        <v>60.7</v>
      </c>
      <c r="G3126" s="150">
        <v>0.41448000000000002</v>
      </c>
      <c r="H3126" s="150">
        <v>0.16799999999999998</v>
      </c>
      <c r="I3126" s="151">
        <f t="shared" si="318"/>
        <v>10.079999999999998</v>
      </c>
      <c r="J3126">
        <f t="shared" si="319"/>
        <v>6.7199999999999989</v>
      </c>
      <c r="K3126">
        <f t="shared" si="320"/>
        <v>5.0399999999999991</v>
      </c>
      <c r="L3126">
        <f t="shared" si="321"/>
        <v>7.5599999999999987</v>
      </c>
      <c r="M3126" s="150"/>
      <c r="U3126" s="239"/>
    </row>
    <row r="3127" spans="1:21">
      <c r="A3127" s="239" t="s">
        <v>3987</v>
      </c>
      <c r="B3127" s="239">
        <f t="shared" si="322"/>
        <v>132</v>
      </c>
      <c r="C3127" s="239">
        <f t="shared" si="323"/>
        <v>26</v>
      </c>
      <c r="E3127" s="149" t="s">
        <v>1891</v>
      </c>
      <c r="F3127" s="150">
        <v>71</v>
      </c>
      <c r="G3127" s="150">
        <v>0.41448000000000002</v>
      </c>
      <c r="H3127" s="150">
        <v>0.2</v>
      </c>
      <c r="I3127" s="151">
        <f t="shared" si="318"/>
        <v>12</v>
      </c>
      <c r="J3127">
        <f t="shared" si="319"/>
        <v>8</v>
      </c>
      <c r="K3127">
        <f t="shared" si="320"/>
        <v>6</v>
      </c>
      <c r="L3127">
        <f t="shared" si="321"/>
        <v>9</v>
      </c>
      <c r="M3127" s="150"/>
      <c r="U3127" s="239"/>
    </row>
    <row r="3128" spans="1:21">
      <c r="A3128" s="239" t="s">
        <v>3987</v>
      </c>
      <c r="B3128" s="239">
        <f t="shared" si="322"/>
        <v>132</v>
      </c>
      <c r="C3128" s="239">
        <f t="shared" si="323"/>
        <v>30.5</v>
      </c>
      <c r="E3128" s="149" t="s">
        <v>1892</v>
      </c>
      <c r="F3128" s="150">
        <v>79.099999999999994</v>
      </c>
      <c r="G3128" s="150">
        <v>0.41448000000000002</v>
      </c>
      <c r="H3128" s="150">
        <v>0.22</v>
      </c>
      <c r="I3128" s="151">
        <f t="shared" si="318"/>
        <v>13.2</v>
      </c>
      <c r="J3128">
        <f t="shared" si="319"/>
        <v>8.7999999999999989</v>
      </c>
      <c r="K3128">
        <f t="shared" si="320"/>
        <v>6.6</v>
      </c>
      <c r="L3128">
        <f t="shared" si="321"/>
        <v>9.8999999999999986</v>
      </c>
      <c r="M3128" s="150"/>
      <c r="U3128" s="239"/>
    </row>
    <row r="3129" spans="1:21">
      <c r="A3129" s="239" t="s">
        <v>3987</v>
      </c>
      <c r="B3129" s="239">
        <f t="shared" si="322"/>
        <v>133</v>
      </c>
      <c r="C3129" s="239">
        <f t="shared" si="323"/>
        <v>2.5</v>
      </c>
      <c r="E3129" s="149" t="s">
        <v>1900</v>
      </c>
      <c r="F3129" s="150">
        <v>8.0500000000000007</v>
      </c>
      <c r="G3129" s="150">
        <v>0.41761999999999999</v>
      </c>
      <c r="H3129" s="150">
        <v>2.4E-2</v>
      </c>
      <c r="I3129" s="151">
        <f t="shared" si="318"/>
        <v>1.44</v>
      </c>
      <c r="J3129">
        <f t="shared" si="319"/>
        <v>0.96</v>
      </c>
      <c r="K3129">
        <f t="shared" si="320"/>
        <v>0.72</v>
      </c>
      <c r="L3129">
        <f t="shared" si="321"/>
        <v>1.08</v>
      </c>
      <c r="M3129" s="150"/>
      <c r="U3129" s="239"/>
    </row>
    <row r="3130" spans="1:21">
      <c r="A3130" s="239" t="s">
        <v>3987</v>
      </c>
      <c r="B3130" s="239">
        <f t="shared" si="322"/>
        <v>133</v>
      </c>
      <c r="C3130" s="239">
        <f t="shared" si="323"/>
        <v>4</v>
      </c>
      <c r="E3130" s="149" t="s">
        <v>1904</v>
      </c>
      <c r="F3130" s="150">
        <v>12.7</v>
      </c>
      <c r="G3130" s="150">
        <v>0.41761999999999999</v>
      </c>
      <c r="H3130" s="150">
        <v>3.5999999999999997E-2</v>
      </c>
      <c r="I3130" s="151">
        <f t="shared" si="318"/>
        <v>2.1599999999999997</v>
      </c>
      <c r="J3130">
        <f t="shared" si="319"/>
        <v>1.4399999999999997</v>
      </c>
      <c r="K3130">
        <f t="shared" si="320"/>
        <v>1.0799999999999998</v>
      </c>
      <c r="L3130">
        <f t="shared" si="321"/>
        <v>1.6199999999999997</v>
      </c>
      <c r="M3130" s="150"/>
      <c r="U3130" s="239"/>
    </row>
    <row r="3131" spans="1:21">
      <c r="A3131" s="239" t="s">
        <v>3987</v>
      </c>
      <c r="B3131" s="239">
        <f t="shared" si="322"/>
        <v>133</v>
      </c>
      <c r="C3131" s="239">
        <f t="shared" si="323"/>
        <v>4.5</v>
      </c>
      <c r="E3131" s="149" t="s">
        <v>1905</v>
      </c>
      <c r="F3131" s="150">
        <v>14.3</v>
      </c>
      <c r="G3131" s="150">
        <v>0.41761999999999999</v>
      </c>
      <c r="H3131" s="150">
        <v>0.04</v>
      </c>
      <c r="I3131" s="151">
        <f t="shared" si="318"/>
        <v>2.4</v>
      </c>
      <c r="J3131">
        <f t="shared" si="319"/>
        <v>1.5999999999999999</v>
      </c>
      <c r="K3131">
        <f t="shared" si="320"/>
        <v>1.2</v>
      </c>
      <c r="L3131">
        <f t="shared" si="321"/>
        <v>1.7999999999999998</v>
      </c>
      <c r="M3131" s="150"/>
      <c r="U3131" s="239"/>
    </row>
    <row r="3132" spans="1:21">
      <c r="A3132" s="239" t="s">
        <v>3987</v>
      </c>
      <c r="B3132" s="239">
        <f t="shared" si="322"/>
        <v>133</v>
      </c>
      <c r="C3132" s="239">
        <f t="shared" si="323"/>
        <v>5</v>
      </c>
      <c r="E3132" s="149" t="s">
        <v>1906</v>
      </c>
      <c r="F3132" s="150">
        <v>15.8</v>
      </c>
      <c r="G3132" s="150">
        <v>0.41761999999999999</v>
      </c>
      <c r="H3132" s="150">
        <v>4.3999999999999997E-2</v>
      </c>
      <c r="I3132" s="151">
        <f t="shared" si="318"/>
        <v>2.6399999999999997</v>
      </c>
      <c r="J3132">
        <f t="shared" si="319"/>
        <v>1.7599999999999998</v>
      </c>
      <c r="K3132">
        <f t="shared" si="320"/>
        <v>1.3199999999999998</v>
      </c>
      <c r="L3132">
        <f t="shared" si="321"/>
        <v>1.9799999999999998</v>
      </c>
      <c r="M3132" s="150"/>
      <c r="U3132" s="239"/>
    </row>
    <row r="3133" spans="1:21">
      <c r="A3133" s="239" t="s">
        <v>3987</v>
      </c>
      <c r="B3133" s="239">
        <f t="shared" si="322"/>
        <v>133</v>
      </c>
      <c r="C3133" s="239">
        <f t="shared" si="323"/>
        <v>5.6</v>
      </c>
      <c r="E3133" s="149" t="s">
        <v>1907</v>
      </c>
      <c r="F3133" s="150">
        <v>17.600000000000001</v>
      </c>
      <c r="G3133" s="150">
        <v>0.41761999999999999</v>
      </c>
      <c r="H3133" s="150">
        <v>4.8000000000000001E-2</v>
      </c>
      <c r="I3133" s="151">
        <f t="shared" si="318"/>
        <v>2.88</v>
      </c>
      <c r="J3133">
        <f t="shared" si="319"/>
        <v>1.92</v>
      </c>
      <c r="K3133">
        <f t="shared" si="320"/>
        <v>1.44</v>
      </c>
      <c r="L3133">
        <f t="shared" si="321"/>
        <v>2.16</v>
      </c>
      <c r="M3133" s="150"/>
      <c r="U3133" s="239"/>
    </row>
    <row r="3134" spans="1:21">
      <c r="A3134" s="239" t="s">
        <v>3987</v>
      </c>
      <c r="B3134" s="239">
        <f t="shared" si="322"/>
        <v>133</v>
      </c>
      <c r="C3134" s="239">
        <f t="shared" si="323"/>
        <v>6.3</v>
      </c>
      <c r="E3134" s="149" t="s">
        <v>1908</v>
      </c>
      <c r="F3134" s="150">
        <v>19.7</v>
      </c>
      <c r="G3134" s="150">
        <v>0.41761999999999999</v>
      </c>
      <c r="H3134" s="150">
        <v>5.6000000000000008E-2</v>
      </c>
      <c r="I3134" s="151">
        <f t="shared" si="318"/>
        <v>3.3600000000000003</v>
      </c>
      <c r="J3134">
        <f t="shared" si="319"/>
        <v>2.2400000000000002</v>
      </c>
      <c r="K3134">
        <f t="shared" si="320"/>
        <v>1.6800000000000002</v>
      </c>
      <c r="L3134">
        <f t="shared" si="321"/>
        <v>2.5200000000000005</v>
      </c>
      <c r="M3134" s="150"/>
      <c r="U3134" s="239"/>
    </row>
    <row r="3135" spans="1:21">
      <c r="A3135" s="239" t="s">
        <v>3987</v>
      </c>
      <c r="B3135" s="239">
        <f t="shared" si="322"/>
        <v>133</v>
      </c>
      <c r="C3135" s="239">
        <f t="shared" si="323"/>
        <v>7.1</v>
      </c>
      <c r="E3135" s="149" t="s">
        <v>1909</v>
      </c>
      <c r="F3135" s="150">
        <v>22</v>
      </c>
      <c r="G3135" s="150">
        <v>0.41761999999999999</v>
      </c>
      <c r="H3135" s="150">
        <v>0.06</v>
      </c>
      <c r="I3135" s="151">
        <f t="shared" si="318"/>
        <v>3.5999999999999996</v>
      </c>
      <c r="J3135">
        <f t="shared" si="319"/>
        <v>2.3999999999999995</v>
      </c>
      <c r="K3135">
        <f t="shared" si="320"/>
        <v>1.7999999999999998</v>
      </c>
      <c r="L3135">
        <f t="shared" si="321"/>
        <v>2.6999999999999997</v>
      </c>
      <c r="M3135" s="150"/>
      <c r="U3135" s="239"/>
    </row>
    <row r="3136" spans="1:21">
      <c r="A3136" s="239" t="s">
        <v>3987</v>
      </c>
      <c r="B3136" s="239">
        <f t="shared" si="322"/>
        <v>133</v>
      </c>
      <c r="C3136" s="239">
        <f t="shared" si="323"/>
        <v>8</v>
      </c>
      <c r="E3136" s="149" t="s">
        <v>1910</v>
      </c>
      <c r="F3136" s="150">
        <v>24.7</v>
      </c>
      <c r="G3136" s="150">
        <v>0.41761999999999999</v>
      </c>
      <c r="H3136" s="150">
        <v>6.8000000000000005E-2</v>
      </c>
      <c r="I3136" s="151">
        <f t="shared" si="318"/>
        <v>4.08</v>
      </c>
      <c r="J3136">
        <f t="shared" si="319"/>
        <v>2.7199999999999998</v>
      </c>
      <c r="K3136">
        <f t="shared" si="320"/>
        <v>2.04</v>
      </c>
      <c r="L3136">
        <f t="shared" si="321"/>
        <v>3.06</v>
      </c>
      <c r="M3136" s="150"/>
      <c r="U3136" s="239"/>
    </row>
    <row r="3137" spans="1:21">
      <c r="A3137" s="239" t="s">
        <v>3987</v>
      </c>
      <c r="B3137" s="239">
        <f t="shared" si="322"/>
        <v>133</v>
      </c>
      <c r="C3137" s="239">
        <f t="shared" si="323"/>
        <v>8.8000000000000007</v>
      </c>
      <c r="E3137" s="149" t="s">
        <v>1911</v>
      </c>
      <c r="F3137" s="150">
        <v>27</v>
      </c>
      <c r="G3137" s="150">
        <v>0.41761999999999999</v>
      </c>
      <c r="H3137" s="150">
        <v>7.5999999999999998E-2</v>
      </c>
      <c r="I3137" s="151">
        <f t="shared" ref="I3137:I3200" si="324">H3137*60</f>
        <v>4.5599999999999996</v>
      </c>
      <c r="J3137">
        <f t="shared" ref="J3137:J3200" si="325">40/60*I3137</f>
        <v>3.0399999999999996</v>
      </c>
      <c r="K3137">
        <f t="shared" ref="K3137:K3200" si="326">(30/60*I3137)</f>
        <v>2.2799999999999998</v>
      </c>
      <c r="L3137">
        <f t="shared" ref="L3137:L3200" si="327">45/60*I3137</f>
        <v>3.42</v>
      </c>
      <c r="M3137" s="150"/>
      <c r="U3137" s="239"/>
    </row>
    <row r="3138" spans="1:21">
      <c r="A3138" s="239" t="s">
        <v>3987</v>
      </c>
      <c r="B3138" s="239">
        <f t="shared" si="322"/>
        <v>133</v>
      </c>
      <c r="C3138" s="239">
        <f t="shared" si="323"/>
        <v>10</v>
      </c>
      <c r="E3138" s="149" t="s">
        <v>1894</v>
      </c>
      <c r="F3138" s="150">
        <v>30.3</v>
      </c>
      <c r="G3138" s="150">
        <v>0.41761999999999999</v>
      </c>
      <c r="H3138" s="150">
        <v>8.3999999999999991E-2</v>
      </c>
      <c r="I3138" s="151">
        <f t="shared" si="324"/>
        <v>5.0399999999999991</v>
      </c>
      <c r="J3138">
        <f t="shared" si="325"/>
        <v>3.3599999999999994</v>
      </c>
      <c r="K3138">
        <f t="shared" si="326"/>
        <v>2.5199999999999996</v>
      </c>
      <c r="L3138">
        <f t="shared" si="327"/>
        <v>3.7799999999999994</v>
      </c>
      <c r="M3138" s="150"/>
      <c r="U3138" s="239"/>
    </row>
    <row r="3139" spans="1:21">
      <c r="A3139" s="239" t="s">
        <v>3987</v>
      </c>
      <c r="B3139" s="239">
        <f t="shared" si="322"/>
        <v>133</v>
      </c>
      <c r="C3139" s="239">
        <f t="shared" si="323"/>
        <v>11</v>
      </c>
      <c r="E3139" s="149" t="s">
        <v>1895</v>
      </c>
      <c r="F3139" s="150">
        <v>33.1</v>
      </c>
      <c r="G3139" s="150">
        <v>0.41761999999999999</v>
      </c>
      <c r="H3139" s="150">
        <v>9.1999999999999998E-2</v>
      </c>
      <c r="I3139" s="151">
        <f t="shared" si="324"/>
        <v>5.52</v>
      </c>
      <c r="J3139">
        <f t="shared" si="325"/>
        <v>3.6799999999999997</v>
      </c>
      <c r="K3139">
        <f t="shared" si="326"/>
        <v>2.76</v>
      </c>
      <c r="L3139">
        <f t="shared" si="327"/>
        <v>4.1399999999999997</v>
      </c>
      <c r="M3139" s="150"/>
      <c r="U3139" s="239"/>
    </row>
    <row r="3140" spans="1:21">
      <c r="A3140" s="239" t="s">
        <v>3987</v>
      </c>
      <c r="B3140" s="239">
        <f t="shared" si="322"/>
        <v>133</v>
      </c>
      <c r="C3140" s="239">
        <f t="shared" si="323"/>
        <v>12.5</v>
      </c>
      <c r="E3140" s="149" t="s">
        <v>1896</v>
      </c>
      <c r="F3140" s="150">
        <v>37.1</v>
      </c>
      <c r="G3140" s="150">
        <v>0.41761999999999999</v>
      </c>
      <c r="H3140" s="150">
        <v>0.10400000000000001</v>
      </c>
      <c r="I3140" s="151">
        <f t="shared" si="324"/>
        <v>6.24</v>
      </c>
      <c r="J3140">
        <f t="shared" si="325"/>
        <v>4.16</v>
      </c>
      <c r="K3140">
        <f t="shared" si="326"/>
        <v>3.12</v>
      </c>
      <c r="L3140">
        <f t="shared" si="327"/>
        <v>4.68</v>
      </c>
      <c r="M3140" s="150"/>
      <c r="U3140" s="239"/>
    </row>
    <row r="3141" spans="1:21">
      <c r="A3141" s="239" t="s">
        <v>3987</v>
      </c>
      <c r="B3141" s="239">
        <f t="shared" si="322"/>
        <v>133</v>
      </c>
      <c r="C3141" s="239">
        <f t="shared" si="323"/>
        <v>14.2</v>
      </c>
      <c r="E3141" s="149" t="s">
        <v>1897</v>
      </c>
      <c r="F3141" s="150">
        <v>41.6</v>
      </c>
      <c r="G3141" s="150">
        <v>0.41761999999999999</v>
      </c>
      <c r="H3141" s="150">
        <v>0.11599999999999999</v>
      </c>
      <c r="I3141" s="151">
        <f t="shared" si="324"/>
        <v>6.9599999999999991</v>
      </c>
      <c r="J3141">
        <f t="shared" si="325"/>
        <v>4.6399999999999988</v>
      </c>
      <c r="K3141">
        <f t="shared" si="326"/>
        <v>3.4799999999999995</v>
      </c>
      <c r="L3141">
        <f t="shared" si="327"/>
        <v>5.2199999999999989</v>
      </c>
      <c r="M3141" s="150"/>
      <c r="U3141" s="239"/>
    </row>
    <row r="3142" spans="1:21">
      <c r="A3142" s="239" t="s">
        <v>3987</v>
      </c>
      <c r="B3142" s="239">
        <f t="shared" si="322"/>
        <v>133</v>
      </c>
      <c r="C3142" s="239">
        <f t="shared" si="323"/>
        <v>16</v>
      </c>
      <c r="E3142" s="149" t="s">
        <v>1898</v>
      </c>
      <c r="F3142" s="150">
        <v>46.2</v>
      </c>
      <c r="G3142" s="150">
        <v>0.41761999999999999</v>
      </c>
      <c r="H3142" s="150">
        <v>0.128</v>
      </c>
      <c r="I3142" s="151">
        <f t="shared" si="324"/>
        <v>7.68</v>
      </c>
      <c r="J3142">
        <f t="shared" si="325"/>
        <v>5.1199999999999992</v>
      </c>
      <c r="K3142">
        <f t="shared" si="326"/>
        <v>3.84</v>
      </c>
      <c r="L3142">
        <f t="shared" si="327"/>
        <v>5.76</v>
      </c>
      <c r="M3142" s="150"/>
      <c r="U3142" s="239"/>
    </row>
    <row r="3143" spans="1:21">
      <c r="A3143" s="239" t="s">
        <v>3987</v>
      </c>
      <c r="B3143" s="239">
        <f t="shared" si="322"/>
        <v>133</v>
      </c>
      <c r="C3143" s="239">
        <f t="shared" si="323"/>
        <v>17.5</v>
      </c>
      <c r="E3143" s="149" t="s">
        <v>1899</v>
      </c>
      <c r="F3143" s="150">
        <v>49.8</v>
      </c>
      <c r="G3143" s="150">
        <v>0.41761999999999999</v>
      </c>
      <c r="H3143" s="150">
        <v>0.14000000000000001</v>
      </c>
      <c r="I3143" s="151">
        <f t="shared" si="324"/>
        <v>8.4</v>
      </c>
      <c r="J3143">
        <f t="shared" si="325"/>
        <v>5.6</v>
      </c>
      <c r="K3143">
        <f t="shared" si="326"/>
        <v>4.2</v>
      </c>
      <c r="L3143">
        <f t="shared" si="327"/>
        <v>6.3000000000000007</v>
      </c>
      <c r="M3143" s="150"/>
      <c r="U3143" s="239"/>
    </row>
    <row r="3144" spans="1:21">
      <c r="A3144" s="239" t="s">
        <v>3987</v>
      </c>
      <c r="B3144" s="239">
        <f t="shared" si="322"/>
        <v>133</v>
      </c>
      <c r="C3144" s="239">
        <f t="shared" si="323"/>
        <v>20</v>
      </c>
      <c r="E3144" s="149" t="s">
        <v>1901</v>
      </c>
      <c r="F3144" s="150">
        <v>55.7</v>
      </c>
      <c r="G3144" s="150">
        <v>0.41761999999999999</v>
      </c>
      <c r="H3144" s="150">
        <v>0.156</v>
      </c>
      <c r="I3144" s="151">
        <f t="shared" si="324"/>
        <v>9.36</v>
      </c>
      <c r="J3144">
        <f t="shared" si="325"/>
        <v>6.2399999999999993</v>
      </c>
      <c r="K3144">
        <f t="shared" si="326"/>
        <v>4.68</v>
      </c>
      <c r="L3144">
        <f t="shared" si="327"/>
        <v>7.02</v>
      </c>
      <c r="M3144" s="150"/>
      <c r="U3144" s="239"/>
    </row>
    <row r="3145" spans="1:21">
      <c r="A3145" s="239" t="s">
        <v>3987</v>
      </c>
      <c r="B3145" s="239">
        <f t="shared" si="322"/>
        <v>133</v>
      </c>
      <c r="C3145" s="239">
        <f t="shared" si="323"/>
        <v>22.2</v>
      </c>
      <c r="E3145" s="149" t="s">
        <v>1902</v>
      </c>
      <c r="F3145" s="150">
        <v>60.7</v>
      </c>
      <c r="G3145" s="150">
        <v>0.41761999999999999</v>
      </c>
      <c r="H3145" s="150">
        <v>0.16799999999999998</v>
      </c>
      <c r="I3145" s="151">
        <f t="shared" si="324"/>
        <v>10.079999999999998</v>
      </c>
      <c r="J3145">
        <f t="shared" si="325"/>
        <v>6.7199999999999989</v>
      </c>
      <c r="K3145">
        <f t="shared" si="326"/>
        <v>5.0399999999999991</v>
      </c>
      <c r="L3145">
        <f t="shared" si="327"/>
        <v>7.5599999999999987</v>
      </c>
      <c r="M3145" s="150"/>
      <c r="U3145" s="239"/>
    </row>
    <row r="3146" spans="1:21">
      <c r="A3146" s="239" t="s">
        <v>3987</v>
      </c>
      <c r="B3146" s="239">
        <f t="shared" si="322"/>
        <v>133</v>
      </c>
      <c r="C3146" s="239">
        <f t="shared" si="323"/>
        <v>25</v>
      </c>
      <c r="E3146" s="149" t="s">
        <v>1903</v>
      </c>
      <c r="F3146" s="150">
        <v>66.599999999999994</v>
      </c>
      <c r="G3146" s="150">
        <v>0.41761999999999999</v>
      </c>
      <c r="H3146" s="150">
        <v>0.188</v>
      </c>
      <c r="I3146" s="151">
        <f t="shared" si="324"/>
        <v>11.28</v>
      </c>
      <c r="J3146">
        <f t="shared" si="325"/>
        <v>7.52</v>
      </c>
      <c r="K3146">
        <f t="shared" si="326"/>
        <v>5.64</v>
      </c>
      <c r="L3146">
        <f t="shared" si="327"/>
        <v>8.4599999999999991</v>
      </c>
      <c r="M3146" s="150"/>
      <c r="U3146" s="239"/>
    </row>
    <row r="3147" spans="1:21">
      <c r="A3147" s="239" t="s">
        <v>3987</v>
      </c>
      <c r="B3147" s="239">
        <f t="shared" si="322"/>
        <v>135</v>
      </c>
      <c r="C3147" s="239">
        <f t="shared" si="323"/>
        <v>1.5</v>
      </c>
      <c r="E3147" s="149" t="s">
        <v>1912</v>
      </c>
      <c r="F3147" s="150">
        <v>4.9400000000000004</v>
      </c>
      <c r="G3147" s="150">
        <v>0.4239</v>
      </c>
      <c r="H3147" s="150">
        <v>1.2E-2</v>
      </c>
      <c r="I3147" s="151">
        <f t="shared" si="324"/>
        <v>0.72</v>
      </c>
      <c r="J3147">
        <f t="shared" si="325"/>
        <v>0.48</v>
      </c>
      <c r="K3147">
        <f t="shared" si="326"/>
        <v>0.36</v>
      </c>
      <c r="L3147">
        <f t="shared" si="327"/>
        <v>0.54</v>
      </c>
      <c r="M3147" s="150"/>
      <c r="U3147" s="239"/>
    </row>
    <row r="3148" spans="1:21">
      <c r="A3148" s="239" t="s">
        <v>3987</v>
      </c>
      <c r="B3148" s="239">
        <f t="shared" si="322"/>
        <v>135</v>
      </c>
      <c r="C3148" s="239">
        <f t="shared" si="323"/>
        <v>2.5</v>
      </c>
      <c r="E3148" s="149" t="s">
        <v>1915</v>
      </c>
      <c r="F3148" s="150">
        <v>8.17</v>
      </c>
      <c r="G3148" s="150">
        <v>0.4239</v>
      </c>
      <c r="H3148" s="150">
        <v>2.4E-2</v>
      </c>
      <c r="I3148" s="151">
        <f t="shared" si="324"/>
        <v>1.44</v>
      </c>
      <c r="J3148">
        <f t="shared" si="325"/>
        <v>0.96</v>
      </c>
      <c r="K3148">
        <f t="shared" si="326"/>
        <v>0.72</v>
      </c>
      <c r="L3148">
        <f t="shared" si="327"/>
        <v>1.08</v>
      </c>
      <c r="M3148" s="150"/>
      <c r="U3148" s="239"/>
    </row>
    <row r="3149" spans="1:21">
      <c r="A3149" s="239" t="s">
        <v>3987</v>
      </c>
      <c r="B3149" s="239">
        <f t="shared" si="322"/>
        <v>135</v>
      </c>
      <c r="C3149" s="239">
        <f t="shared" si="323"/>
        <v>3</v>
      </c>
      <c r="E3149" s="149" t="s">
        <v>1916</v>
      </c>
      <c r="F3149" s="150">
        <v>9.77</v>
      </c>
      <c r="G3149" s="150">
        <v>0.4239</v>
      </c>
      <c r="H3149" s="150">
        <v>2.8000000000000004E-2</v>
      </c>
      <c r="I3149" s="151">
        <f t="shared" si="324"/>
        <v>1.6800000000000002</v>
      </c>
      <c r="J3149">
        <f t="shared" si="325"/>
        <v>1.1200000000000001</v>
      </c>
      <c r="K3149">
        <f t="shared" si="326"/>
        <v>0.84000000000000008</v>
      </c>
      <c r="L3149">
        <f t="shared" si="327"/>
        <v>1.2600000000000002</v>
      </c>
      <c r="M3149" s="150"/>
      <c r="U3149" s="239"/>
    </row>
    <row r="3150" spans="1:21">
      <c r="A3150" s="239" t="s">
        <v>3987</v>
      </c>
      <c r="B3150" s="239">
        <f t="shared" si="322"/>
        <v>135</v>
      </c>
      <c r="C3150" s="239">
        <f t="shared" si="323"/>
        <v>4</v>
      </c>
      <c r="E3150" s="149" t="s">
        <v>1917</v>
      </c>
      <c r="F3150" s="150">
        <v>12.92</v>
      </c>
      <c r="G3150" s="150">
        <v>0.4239</v>
      </c>
      <c r="H3150" s="150">
        <v>3.5999999999999997E-2</v>
      </c>
      <c r="I3150" s="151">
        <f t="shared" si="324"/>
        <v>2.1599999999999997</v>
      </c>
      <c r="J3150">
        <f t="shared" si="325"/>
        <v>1.4399999999999997</v>
      </c>
      <c r="K3150">
        <f t="shared" si="326"/>
        <v>1.0799999999999998</v>
      </c>
      <c r="L3150">
        <f t="shared" si="327"/>
        <v>1.6199999999999997</v>
      </c>
      <c r="M3150" s="150"/>
      <c r="U3150" s="239"/>
    </row>
    <row r="3151" spans="1:21">
      <c r="A3151" s="239" t="s">
        <v>3987</v>
      </c>
      <c r="B3151" s="239">
        <f t="shared" si="322"/>
        <v>135</v>
      </c>
      <c r="C3151" s="239">
        <f t="shared" si="323"/>
        <v>5</v>
      </c>
      <c r="E3151" s="149" t="s">
        <v>1918</v>
      </c>
      <c r="F3151" s="150">
        <v>16.03</v>
      </c>
      <c r="G3151" s="150">
        <v>0.4239</v>
      </c>
      <c r="H3151" s="150">
        <v>4.3999999999999997E-2</v>
      </c>
      <c r="I3151" s="151">
        <f t="shared" si="324"/>
        <v>2.6399999999999997</v>
      </c>
      <c r="J3151">
        <f t="shared" si="325"/>
        <v>1.7599999999999998</v>
      </c>
      <c r="K3151">
        <f t="shared" si="326"/>
        <v>1.3199999999999998</v>
      </c>
      <c r="L3151">
        <f t="shared" si="327"/>
        <v>1.9799999999999998</v>
      </c>
      <c r="M3151" s="150"/>
      <c r="U3151" s="239"/>
    </row>
    <row r="3152" spans="1:21">
      <c r="A3152" s="239" t="s">
        <v>3987</v>
      </c>
      <c r="B3152" s="239">
        <f t="shared" si="322"/>
        <v>135</v>
      </c>
      <c r="C3152" s="239">
        <f t="shared" si="323"/>
        <v>6</v>
      </c>
      <c r="E3152" s="149" t="s">
        <v>1919</v>
      </c>
      <c r="F3152" s="150">
        <v>19.09</v>
      </c>
      <c r="G3152" s="150">
        <v>0.4239</v>
      </c>
      <c r="H3152" s="150">
        <v>5.2000000000000005E-2</v>
      </c>
      <c r="I3152" s="151">
        <f t="shared" si="324"/>
        <v>3.12</v>
      </c>
      <c r="J3152">
        <f t="shared" si="325"/>
        <v>2.08</v>
      </c>
      <c r="K3152">
        <f t="shared" si="326"/>
        <v>1.56</v>
      </c>
      <c r="L3152">
        <f t="shared" si="327"/>
        <v>2.34</v>
      </c>
      <c r="M3152" s="150"/>
      <c r="U3152" s="239"/>
    </row>
    <row r="3153" spans="1:21">
      <c r="A3153" s="239" t="s">
        <v>3987</v>
      </c>
      <c r="B3153" s="239">
        <f t="shared" si="322"/>
        <v>135</v>
      </c>
      <c r="C3153" s="239">
        <f t="shared" si="323"/>
        <v>7.5</v>
      </c>
      <c r="E3153" s="149" t="s">
        <v>1920</v>
      </c>
      <c r="F3153" s="150">
        <v>23.58</v>
      </c>
      <c r="G3153" s="150">
        <v>0.4239</v>
      </c>
      <c r="H3153" s="150">
        <v>6.8000000000000005E-2</v>
      </c>
      <c r="I3153" s="151">
        <f t="shared" si="324"/>
        <v>4.08</v>
      </c>
      <c r="J3153">
        <f t="shared" si="325"/>
        <v>2.7199999999999998</v>
      </c>
      <c r="K3153">
        <f t="shared" si="326"/>
        <v>2.04</v>
      </c>
      <c r="L3153">
        <f t="shared" si="327"/>
        <v>3.06</v>
      </c>
      <c r="M3153" s="150"/>
      <c r="U3153" s="239"/>
    </row>
    <row r="3154" spans="1:21">
      <c r="A3154" s="239" t="s">
        <v>3987</v>
      </c>
      <c r="B3154" s="239">
        <f t="shared" si="322"/>
        <v>135</v>
      </c>
      <c r="C3154" s="239">
        <f t="shared" si="323"/>
        <v>10</v>
      </c>
      <c r="E3154" s="149" t="s">
        <v>1913</v>
      </c>
      <c r="F3154" s="150">
        <v>30.83</v>
      </c>
      <c r="G3154" s="150">
        <v>0.4239</v>
      </c>
      <c r="H3154" s="150">
        <v>8.7999999999999995E-2</v>
      </c>
      <c r="I3154" s="151">
        <f t="shared" si="324"/>
        <v>5.2799999999999994</v>
      </c>
      <c r="J3154">
        <f t="shared" si="325"/>
        <v>3.5199999999999996</v>
      </c>
      <c r="K3154">
        <f t="shared" si="326"/>
        <v>2.6399999999999997</v>
      </c>
      <c r="L3154">
        <f t="shared" si="327"/>
        <v>3.9599999999999995</v>
      </c>
      <c r="M3154" s="150"/>
      <c r="U3154" s="239"/>
    </row>
    <row r="3155" spans="1:21">
      <c r="A3155" s="239" t="s">
        <v>3987</v>
      </c>
      <c r="B3155" s="239">
        <f t="shared" si="322"/>
        <v>135</v>
      </c>
      <c r="C3155" s="239">
        <f t="shared" si="323"/>
        <v>12.5</v>
      </c>
      <c r="E3155" s="149" t="s">
        <v>1914</v>
      </c>
      <c r="F3155" s="150">
        <v>37.76</v>
      </c>
      <c r="G3155" s="150">
        <v>0.4239</v>
      </c>
      <c r="H3155" s="150">
        <v>0.10400000000000001</v>
      </c>
      <c r="I3155" s="151">
        <f t="shared" si="324"/>
        <v>6.24</v>
      </c>
      <c r="J3155">
        <f t="shared" si="325"/>
        <v>4.16</v>
      </c>
      <c r="K3155">
        <f t="shared" si="326"/>
        <v>3.12</v>
      </c>
      <c r="L3155">
        <f t="shared" si="327"/>
        <v>4.68</v>
      </c>
      <c r="M3155" s="150"/>
      <c r="U3155" s="239"/>
    </row>
    <row r="3156" spans="1:21">
      <c r="A3156" s="239" t="s">
        <v>3987</v>
      </c>
      <c r="B3156" s="239">
        <f t="shared" si="322"/>
        <v>139.69999999999999</v>
      </c>
      <c r="C3156" s="239">
        <f t="shared" si="323"/>
        <v>4</v>
      </c>
      <c r="E3156" s="149" t="s">
        <v>1930</v>
      </c>
      <c r="F3156" s="150">
        <v>13.4</v>
      </c>
      <c r="G3156" s="150">
        <v>0.43865799999999999</v>
      </c>
      <c r="H3156" s="150">
        <v>3.5999999999999997E-2</v>
      </c>
      <c r="I3156" s="151">
        <f t="shared" si="324"/>
        <v>2.1599999999999997</v>
      </c>
      <c r="J3156">
        <f t="shared" si="325"/>
        <v>1.4399999999999997</v>
      </c>
      <c r="K3156">
        <f t="shared" si="326"/>
        <v>1.0799999999999998</v>
      </c>
      <c r="L3156">
        <f t="shared" si="327"/>
        <v>1.6199999999999997</v>
      </c>
      <c r="M3156" s="150"/>
      <c r="U3156" s="239"/>
    </row>
    <row r="3157" spans="1:21">
      <c r="A3157" s="239" t="s">
        <v>3987</v>
      </c>
      <c r="B3157" s="239">
        <f t="shared" si="322"/>
        <v>139.69999999999999</v>
      </c>
      <c r="C3157" s="239">
        <f t="shared" si="323"/>
        <v>4.5</v>
      </c>
      <c r="E3157" s="149" t="s">
        <v>1931</v>
      </c>
      <c r="F3157" s="150">
        <v>15</v>
      </c>
      <c r="G3157" s="150">
        <v>0.43865799999999999</v>
      </c>
      <c r="H3157" s="150">
        <v>4.3999999999999997E-2</v>
      </c>
      <c r="I3157" s="151">
        <f t="shared" si="324"/>
        <v>2.6399999999999997</v>
      </c>
      <c r="J3157">
        <f t="shared" si="325"/>
        <v>1.7599999999999998</v>
      </c>
      <c r="K3157">
        <f t="shared" si="326"/>
        <v>1.3199999999999998</v>
      </c>
      <c r="L3157">
        <f t="shared" si="327"/>
        <v>1.9799999999999998</v>
      </c>
      <c r="M3157" s="150"/>
      <c r="U3157" s="239"/>
    </row>
    <row r="3158" spans="1:21">
      <c r="A3158" s="239" t="s">
        <v>3987</v>
      </c>
      <c r="B3158" s="239">
        <f t="shared" si="322"/>
        <v>139.69999999999999</v>
      </c>
      <c r="C3158" s="239">
        <f t="shared" si="323"/>
        <v>5</v>
      </c>
      <c r="E3158" s="149" t="s">
        <v>1932</v>
      </c>
      <c r="F3158" s="150">
        <v>16.600000000000001</v>
      </c>
      <c r="G3158" s="150">
        <v>0.43865799999999999</v>
      </c>
      <c r="H3158" s="150">
        <v>4.8000000000000001E-2</v>
      </c>
      <c r="I3158" s="151">
        <f t="shared" si="324"/>
        <v>2.88</v>
      </c>
      <c r="J3158">
        <f t="shared" si="325"/>
        <v>1.92</v>
      </c>
      <c r="K3158">
        <f t="shared" si="326"/>
        <v>1.44</v>
      </c>
      <c r="L3158">
        <f t="shared" si="327"/>
        <v>2.16</v>
      </c>
      <c r="M3158" s="150"/>
      <c r="U3158" s="239"/>
    </row>
    <row r="3159" spans="1:21">
      <c r="A3159" s="239" t="s">
        <v>3987</v>
      </c>
      <c r="B3159" s="239">
        <f t="shared" si="322"/>
        <v>139.69999999999999</v>
      </c>
      <c r="C3159" s="239">
        <f t="shared" si="323"/>
        <v>5.4</v>
      </c>
      <c r="E3159" s="149" t="s">
        <v>1933</v>
      </c>
      <c r="F3159" s="150">
        <v>17.899999999999999</v>
      </c>
      <c r="G3159" s="150">
        <v>0.43865799999999999</v>
      </c>
      <c r="H3159" s="150">
        <v>5.2000000000000005E-2</v>
      </c>
      <c r="I3159" s="151">
        <f t="shared" si="324"/>
        <v>3.12</v>
      </c>
      <c r="J3159">
        <f t="shared" si="325"/>
        <v>2.08</v>
      </c>
      <c r="K3159">
        <f t="shared" si="326"/>
        <v>1.56</v>
      </c>
      <c r="L3159">
        <f t="shared" si="327"/>
        <v>2.34</v>
      </c>
      <c r="M3159" s="150"/>
      <c r="U3159" s="239"/>
    </row>
    <row r="3160" spans="1:21">
      <c r="A3160" s="239" t="s">
        <v>3987</v>
      </c>
      <c r="B3160" s="239">
        <f t="shared" si="322"/>
        <v>139.69999999999999</v>
      </c>
      <c r="C3160" s="239">
        <f t="shared" si="323"/>
        <v>5.6</v>
      </c>
      <c r="E3160" s="149" t="s">
        <v>1934</v>
      </c>
      <c r="F3160" s="150">
        <v>18.5</v>
      </c>
      <c r="G3160" s="150">
        <v>0.43865799999999999</v>
      </c>
      <c r="H3160" s="150">
        <v>5.2000000000000005E-2</v>
      </c>
      <c r="I3160" s="151">
        <f t="shared" si="324"/>
        <v>3.12</v>
      </c>
      <c r="J3160">
        <f t="shared" si="325"/>
        <v>2.08</v>
      </c>
      <c r="K3160">
        <f t="shared" si="326"/>
        <v>1.56</v>
      </c>
      <c r="L3160">
        <f t="shared" si="327"/>
        <v>2.34</v>
      </c>
      <c r="M3160" s="150"/>
      <c r="U3160" s="239"/>
    </row>
    <row r="3161" spans="1:21">
      <c r="A3161" s="239" t="s">
        <v>3987</v>
      </c>
      <c r="B3161" s="239">
        <f t="shared" si="322"/>
        <v>139.69999999999999</v>
      </c>
      <c r="C3161" s="239">
        <f t="shared" si="323"/>
        <v>6.3</v>
      </c>
      <c r="E3161" s="149" t="s">
        <v>1935</v>
      </c>
      <c r="F3161" s="150">
        <v>20.7</v>
      </c>
      <c r="G3161" s="150">
        <v>0.43865799999999999</v>
      </c>
      <c r="H3161" s="150">
        <v>5.6000000000000008E-2</v>
      </c>
      <c r="I3161" s="151">
        <f t="shared" si="324"/>
        <v>3.3600000000000003</v>
      </c>
      <c r="J3161">
        <f t="shared" si="325"/>
        <v>2.2400000000000002</v>
      </c>
      <c r="K3161">
        <f t="shared" si="326"/>
        <v>1.6800000000000002</v>
      </c>
      <c r="L3161">
        <f t="shared" si="327"/>
        <v>2.5200000000000005</v>
      </c>
      <c r="M3161" s="150"/>
      <c r="U3161" s="239"/>
    </row>
    <row r="3162" spans="1:21">
      <c r="A3162" s="239" t="s">
        <v>3987</v>
      </c>
      <c r="B3162" s="239">
        <f t="shared" si="322"/>
        <v>139.69999999999999</v>
      </c>
      <c r="C3162" s="239">
        <f t="shared" si="323"/>
        <v>7.1</v>
      </c>
      <c r="E3162" s="149" t="s">
        <v>1936</v>
      </c>
      <c r="F3162" s="150">
        <v>23.2</v>
      </c>
      <c r="G3162" s="150">
        <v>0.43865799999999999</v>
      </c>
      <c r="H3162" s="150">
        <v>6.4000000000000001E-2</v>
      </c>
      <c r="I3162" s="151">
        <f t="shared" si="324"/>
        <v>3.84</v>
      </c>
      <c r="J3162">
        <f t="shared" si="325"/>
        <v>2.5599999999999996</v>
      </c>
      <c r="K3162">
        <f t="shared" si="326"/>
        <v>1.92</v>
      </c>
      <c r="L3162">
        <f t="shared" si="327"/>
        <v>2.88</v>
      </c>
      <c r="M3162" s="150"/>
      <c r="U3162" s="239"/>
    </row>
    <row r="3163" spans="1:21">
      <c r="A3163" s="239" t="s">
        <v>3987</v>
      </c>
      <c r="B3163" s="239">
        <f t="shared" si="322"/>
        <v>139.69999999999999</v>
      </c>
      <c r="C3163" s="239">
        <f t="shared" si="323"/>
        <v>8</v>
      </c>
      <c r="E3163" s="149" t="s">
        <v>1937</v>
      </c>
      <c r="F3163" s="150">
        <v>26</v>
      </c>
      <c r="G3163" s="150">
        <v>0.43865799999999999</v>
      </c>
      <c r="H3163" s="150">
        <v>7.1999999999999995E-2</v>
      </c>
      <c r="I3163" s="151">
        <f t="shared" si="324"/>
        <v>4.3199999999999994</v>
      </c>
      <c r="J3163">
        <f t="shared" si="325"/>
        <v>2.8799999999999994</v>
      </c>
      <c r="K3163">
        <f t="shared" si="326"/>
        <v>2.1599999999999997</v>
      </c>
      <c r="L3163">
        <f t="shared" si="327"/>
        <v>3.2399999999999993</v>
      </c>
      <c r="M3163" s="150"/>
      <c r="U3163" s="239"/>
    </row>
    <row r="3164" spans="1:21">
      <c r="A3164" s="239" t="s">
        <v>3987</v>
      </c>
      <c r="B3164" s="239">
        <f t="shared" si="322"/>
        <v>139.69999999999999</v>
      </c>
      <c r="C3164" s="239">
        <f t="shared" si="323"/>
        <v>8.8000000000000007</v>
      </c>
      <c r="E3164" s="149" t="s">
        <v>1938</v>
      </c>
      <c r="F3164" s="150">
        <v>28.4</v>
      </c>
      <c r="G3164" s="150">
        <v>0.43865799999999999</v>
      </c>
      <c r="H3164" s="150">
        <v>0.08</v>
      </c>
      <c r="I3164" s="151">
        <f t="shared" si="324"/>
        <v>4.8</v>
      </c>
      <c r="J3164">
        <f t="shared" si="325"/>
        <v>3.1999999999999997</v>
      </c>
      <c r="K3164">
        <f t="shared" si="326"/>
        <v>2.4</v>
      </c>
      <c r="L3164">
        <f t="shared" si="327"/>
        <v>3.5999999999999996</v>
      </c>
      <c r="M3164" s="150"/>
      <c r="U3164" s="239"/>
    </row>
    <row r="3165" spans="1:21">
      <c r="A3165" s="239" t="s">
        <v>3987</v>
      </c>
      <c r="B3165" s="239">
        <f t="shared" si="322"/>
        <v>139.69999999999999</v>
      </c>
      <c r="C3165" s="239">
        <f t="shared" si="323"/>
        <v>10</v>
      </c>
      <c r="E3165" s="149" t="s">
        <v>1921</v>
      </c>
      <c r="F3165" s="150">
        <v>32</v>
      </c>
      <c r="G3165" s="150">
        <v>0.43865799999999999</v>
      </c>
      <c r="H3165" s="150">
        <v>8.7999999999999995E-2</v>
      </c>
      <c r="I3165" s="151">
        <f t="shared" si="324"/>
        <v>5.2799999999999994</v>
      </c>
      <c r="J3165">
        <f t="shared" si="325"/>
        <v>3.5199999999999996</v>
      </c>
      <c r="K3165">
        <f t="shared" si="326"/>
        <v>2.6399999999999997</v>
      </c>
      <c r="L3165">
        <f t="shared" si="327"/>
        <v>3.9599999999999995</v>
      </c>
      <c r="M3165" s="150"/>
      <c r="U3165" s="239"/>
    </row>
    <row r="3166" spans="1:21">
      <c r="A3166" s="239" t="s">
        <v>3987</v>
      </c>
      <c r="B3166" s="239">
        <f t="shared" si="322"/>
        <v>139.69999999999999</v>
      </c>
      <c r="C3166" s="239">
        <f t="shared" si="323"/>
        <v>11</v>
      </c>
      <c r="E3166" s="149" t="s">
        <v>1922</v>
      </c>
      <c r="F3166" s="150">
        <v>34.9</v>
      </c>
      <c r="G3166" s="150">
        <v>0.43865799999999999</v>
      </c>
      <c r="H3166" s="150">
        <v>9.6000000000000002E-2</v>
      </c>
      <c r="I3166" s="151">
        <f t="shared" si="324"/>
        <v>5.76</v>
      </c>
      <c r="J3166">
        <f t="shared" si="325"/>
        <v>3.84</v>
      </c>
      <c r="K3166">
        <f t="shared" si="326"/>
        <v>2.88</v>
      </c>
      <c r="L3166">
        <f t="shared" si="327"/>
        <v>4.32</v>
      </c>
      <c r="M3166" s="150"/>
      <c r="U3166" s="239"/>
    </row>
    <row r="3167" spans="1:21">
      <c r="A3167" s="239" t="s">
        <v>3987</v>
      </c>
      <c r="B3167" s="239">
        <f t="shared" si="322"/>
        <v>139.69999999999999</v>
      </c>
      <c r="C3167" s="239">
        <f t="shared" si="323"/>
        <v>12.5</v>
      </c>
      <c r="E3167" s="149" t="s">
        <v>1923</v>
      </c>
      <c r="F3167" s="150">
        <v>39.200000000000003</v>
      </c>
      <c r="G3167" s="150">
        <v>0.43865799999999999</v>
      </c>
      <c r="H3167" s="150">
        <v>0.10800000000000001</v>
      </c>
      <c r="I3167" s="151">
        <f t="shared" si="324"/>
        <v>6.48</v>
      </c>
      <c r="J3167">
        <f t="shared" si="325"/>
        <v>4.32</v>
      </c>
      <c r="K3167">
        <f t="shared" si="326"/>
        <v>3.24</v>
      </c>
      <c r="L3167">
        <f t="shared" si="327"/>
        <v>4.8600000000000003</v>
      </c>
      <c r="M3167" s="150"/>
      <c r="U3167" s="239"/>
    </row>
    <row r="3168" spans="1:21">
      <c r="A3168" s="239" t="s">
        <v>3987</v>
      </c>
      <c r="B3168" s="239">
        <f t="shared" si="322"/>
        <v>139.69999999999999</v>
      </c>
      <c r="C3168" s="239">
        <f t="shared" si="323"/>
        <v>14.2</v>
      </c>
      <c r="E3168" s="149" t="s">
        <v>1924</v>
      </c>
      <c r="F3168" s="150">
        <v>43.9</v>
      </c>
      <c r="G3168" s="150">
        <v>0.43865799999999999</v>
      </c>
      <c r="H3168" s="150">
        <v>0.124</v>
      </c>
      <c r="I3168" s="151">
        <f t="shared" si="324"/>
        <v>7.4399999999999995</v>
      </c>
      <c r="J3168">
        <f t="shared" si="325"/>
        <v>4.9599999999999991</v>
      </c>
      <c r="K3168">
        <f t="shared" si="326"/>
        <v>3.7199999999999998</v>
      </c>
      <c r="L3168">
        <f t="shared" si="327"/>
        <v>5.58</v>
      </c>
      <c r="M3168" s="150"/>
      <c r="U3168" s="239"/>
    </row>
    <row r="3169" spans="1:21">
      <c r="A3169" s="239" t="s">
        <v>3987</v>
      </c>
      <c r="B3169" s="239">
        <f t="shared" si="322"/>
        <v>139.69999999999999</v>
      </c>
      <c r="C3169" s="239">
        <f t="shared" si="323"/>
        <v>16</v>
      </c>
      <c r="E3169" s="149" t="s">
        <v>1925</v>
      </c>
      <c r="F3169" s="150">
        <v>48.8</v>
      </c>
      <c r="G3169" s="150">
        <v>0.43865799999999999</v>
      </c>
      <c r="H3169" s="150">
        <v>0.13600000000000001</v>
      </c>
      <c r="I3169" s="151">
        <f t="shared" si="324"/>
        <v>8.16</v>
      </c>
      <c r="J3169">
        <f t="shared" si="325"/>
        <v>5.4399999999999995</v>
      </c>
      <c r="K3169">
        <f t="shared" si="326"/>
        <v>4.08</v>
      </c>
      <c r="L3169">
        <f t="shared" si="327"/>
        <v>6.12</v>
      </c>
      <c r="M3169" s="150"/>
      <c r="U3169" s="239"/>
    </row>
    <row r="3170" spans="1:21">
      <c r="A3170" s="239" t="s">
        <v>3987</v>
      </c>
      <c r="B3170" s="239">
        <f t="shared" si="322"/>
        <v>139.69999999999999</v>
      </c>
      <c r="C3170" s="239">
        <f t="shared" si="323"/>
        <v>17.5</v>
      </c>
      <c r="E3170" s="149" t="s">
        <v>1926</v>
      </c>
      <c r="F3170" s="150">
        <v>52.7</v>
      </c>
      <c r="G3170" s="150">
        <v>0.43865799999999999</v>
      </c>
      <c r="H3170" s="150">
        <v>0.14799999999999999</v>
      </c>
      <c r="I3170" s="151">
        <f t="shared" si="324"/>
        <v>8.879999999999999</v>
      </c>
      <c r="J3170">
        <f t="shared" si="325"/>
        <v>5.919999999999999</v>
      </c>
      <c r="K3170">
        <f t="shared" si="326"/>
        <v>4.4399999999999995</v>
      </c>
      <c r="L3170">
        <f t="shared" si="327"/>
        <v>6.6599999999999993</v>
      </c>
      <c r="M3170" s="150"/>
      <c r="U3170" s="239"/>
    </row>
    <row r="3171" spans="1:21">
      <c r="A3171" s="239" t="s">
        <v>3987</v>
      </c>
      <c r="B3171" s="239">
        <f t="shared" si="322"/>
        <v>139.69999999999999</v>
      </c>
      <c r="C3171" s="239">
        <f t="shared" si="323"/>
        <v>20</v>
      </c>
      <c r="E3171" s="149" t="s">
        <v>1927</v>
      </c>
      <c r="F3171" s="150">
        <v>59</v>
      </c>
      <c r="G3171" s="150">
        <v>0.43865799999999999</v>
      </c>
      <c r="H3171" s="150">
        <v>0.16399999999999998</v>
      </c>
      <c r="I3171" s="151">
        <f t="shared" si="324"/>
        <v>9.8399999999999981</v>
      </c>
      <c r="J3171">
        <f t="shared" si="325"/>
        <v>6.5599999999999987</v>
      </c>
      <c r="K3171">
        <f t="shared" si="326"/>
        <v>4.919999999999999</v>
      </c>
      <c r="L3171">
        <f t="shared" si="327"/>
        <v>7.379999999999999</v>
      </c>
      <c r="M3171" s="150"/>
      <c r="U3171" s="239"/>
    </row>
    <row r="3172" spans="1:21">
      <c r="A3172" s="239" t="s">
        <v>3987</v>
      </c>
      <c r="B3172" s="239">
        <f t="shared" si="322"/>
        <v>139.69999999999999</v>
      </c>
      <c r="C3172" s="239">
        <f t="shared" si="323"/>
        <v>22</v>
      </c>
      <c r="E3172" s="149" t="s">
        <v>1928</v>
      </c>
      <c r="F3172" s="150">
        <v>64.3</v>
      </c>
      <c r="G3172" s="150">
        <v>0.43865799999999999</v>
      </c>
      <c r="H3172" s="150">
        <v>0.18</v>
      </c>
      <c r="I3172" s="151">
        <f t="shared" si="324"/>
        <v>10.799999999999999</v>
      </c>
      <c r="J3172">
        <f t="shared" si="325"/>
        <v>7.1999999999999993</v>
      </c>
      <c r="K3172">
        <f t="shared" si="326"/>
        <v>5.3999999999999995</v>
      </c>
      <c r="L3172">
        <f t="shared" si="327"/>
        <v>8.1</v>
      </c>
      <c r="M3172" s="150"/>
      <c r="U3172" s="239"/>
    </row>
    <row r="3173" spans="1:21">
      <c r="A3173" s="239" t="s">
        <v>3987</v>
      </c>
      <c r="B3173" s="239">
        <f t="shared" si="322"/>
        <v>139.69999999999999</v>
      </c>
      <c r="C3173" s="239">
        <f t="shared" si="323"/>
        <v>25</v>
      </c>
      <c r="E3173" s="149" t="s">
        <v>1929</v>
      </c>
      <c r="F3173" s="150">
        <v>70.7</v>
      </c>
      <c r="G3173" s="150">
        <v>0.43865799999999999</v>
      </c>
      <c r="H3173" s="150">
        <v>0.19600000000000001</v>
      </c>
      <c r="I3173" s="151">
        <f t="shared" si="324"/>
        <v>11.76</v>
      </c>
      <c r="J3173">
        <f t="shared" si="325"/>
        <v>7.84</v>
      </c>
      <c r="K3173">
        <f t="shared" si="326"/>
        <v>5.88</v>
      </c>
      <c r="L3173">
        <f t="shared" si="327"/>
        <v>8.82</v>
      </c>
      <c r="M3173" s="150"/>
      <c r="U3173" s="239"/>
    </row>
    <row r="3174" spans="1:21">
      <c r="A3174" s="239" t="s">
        <v>3987</v>
      </c>
      <c r="B3174" s="239">
        <f t="shared" ref="B3174:B3237" si="328">SPLITME($E3174,0,"*","tube Ø")</f>
        <v>140</v>
      </c>
      <c r="C3174" s="239">
        <f t="shared" ref="C3174:C3237" si="329">SPLITME($E3174,1,"*","tube Ø")</f>
        <v>2</v>
      </c>
      <c r="E3174" s="149" t="s">
        <v>1962</v>
      </c>
      <c r="F3174" s="150">
        <v>6.81</v>
      </c>
      <c r="G3174" s="150">
        <v>0.43959999999999999</v>
      </c>
      <c r="H3174" s="150">
        <v>0.02</v>
      </c>
      <c r="I3174" s="151">
        <f t="shared" si="324"/>
        <v>1.2</v>
      </c>
      <c r="J3174">
        <f t="shared" si="325"/>
        <v>0.79999999999999993</v>
      </c>
      <c r="K3174">
        <f t="shared" si="326"/>
        <v>0.6</v>
      </c>
      <c r="L3174">
        <f t="shared" si="327"/>
        <v>0.89999999999999991</v>
      </c>
      <c r="M3174" s="150"/>
      <c r="U3174" s="239"/>
    </row>
    <row r="3175" spans="1:21">
      <c r="A3175" s="239" t="s">
        <v>3987</v>
      </c>
      <c r="B3175" s="239">
        <f t="shared" si="328"/>
        <v>140</v>
      </c>
      <c r="C3175" s="239">
        <f t="shared" si="329"/>
        <v>2.5</v>
      </c>
      <c r="E3175" s="149" t="s">
        <v>1963</v>
      </c>
      <c r="F3175" s="150">
        <v>8.48</v>
      </c>
      <c r="G3175" s="150">
        <v>0.43959999999999999</v>
      </c>
      <c r="H3175" s="150">
        <v>2.4E-2</v>
      </c>
      <c r="I3175" s="151">
        <f t="shared" si="324"/>
        <v>1.44</v>
      </c>
      <c r="J3175">
        <f t="shared" si="325"/>
        <v>0.96</v>
      </c>
      <c r="K3175">
        <f t="shared" si="326"/>
        <v>0.72</v>
      </c>
      <c r="L3175">
        <f t="shared" si="327"/>
        <v>1.08</v>
      </c>
      <c r="M3175" s="150"/>
      <c r="U3175" s="239"/>
    </row>
    <row r="3176" spans="1:21">
      <c r="A3176" s="239" t="s">
        <v>3987</v>
      </c>
      <c r="B3176" s="239">
        <f t="shared" si="328"/>
        <v>140</v>
      </c>
      <c r="C3176" s="239">
        <f t="shared" si="329"/>
        <v>3</v>
      </c>
      <c r="E3176" s="149" t="s">
        <v>1966</v>
      </c>
      <c r="F3176" s="150">
        <v>10.14</v>
      </c>
      <c r="G3176" s="150">
        <v>0.43959999999999999</v>
      </c>
      <c r="H3176" s="150">
        <v>2.8000000000000004E-2</v>
      </c>
      <c r="I3176" s="151">
        <f t="shared" si="324"/>
        <v>1.6800000000000002</v>
      </c>
      <c r="J3176">
        <f t="shared" si="325"/>
        <v>1.1200000000000001</v>
      </c>
      <c r="K3176">
        <f t="shared" si="326"/>
        <v>0.84000000000000008</v>
      </c>
      <c r="L3176">
        <f t="shared" si="327"/>
        <v>1.2600000000000002</v>
      </c>
      <c r="M3176" s="150"/>
      <c r="U3176" s="239"/>
    </row>
    <row r="3177" spans="1:21">
      <c r="A3177" s="239" t="s">
        <v>3987</v>
      </c>
      <c r="B3177" s="239">
        <f t="shared" si="328"/>
        <v>140</v>
      </c>
      <c r="C3177" s="239">
        <f t="shared" si="329"/>
        <v>4</v>
      </c>
      <c r="E3177" s="149" t="s">
        <v>1968</v>
      </c>
      <c r="F3177" s="150">
        <v>13.42</v>
      </c>
      <c r="G3177" s="150">
        <v>0.43959999999999999</v>
      </c>
      <c r="H3177" s="150">
        <v>3.5999999999999997E-2</v>
      </c>
      <c r="I3177" s="151">
        <f t="shared" si="324"/>
        <v>2.1599999999999997</v>
      </c>
      <c r="J3177">
        <f t="shared" si="325"/>
        <v>1.4399999999999997</v>
      </c>
      <c r="K3177">
        <f t="shared" si="326"/>
        <v>1.0799999999999998</v>
      </c>
      <c r="L3177">
        <f t="shared" si="327"/>
        <v>1.6199999999999997</v>
      </c>
      <c r="M3177" s="150"/>
      <c r="U3177" s="239"/>
    </row>
    <row r="3178" spans="1:21">
      <c r="A3178" s="239" t="s">
        <v>3987</v>
      </c>
      <c r="B3178" s="239">
        <f t="shared" si="328"/>
        <v>140</v>
      </c>
      <c r="C3178" s="239">
        <f t="shared" si="329"/>
        <v>5</v>
      </c>
      <c r="E3178" s="149" t="s">
        <v>1969</v>
      </c>
      <c r="F3178" s="150">
        <v>16.649999999999999</v>
      </c>
      <c r="G3178" s="150">
        <v>0.43959999999999999</v>
      </c>
      <c r="H3178" s="150">
        <v>4.8000000000000001E-2</v>
      </c>
      <c r="I3178" s="151">
        <f t="shared" si="324"/>
        <v>2.88</v>
      </c>
      <c r="J3178">
        <f t="shared" si="325"/>
        <v>1.92</v>
      </c>
      <c r="K3178">
        <f t="shared" si="326"/>
        <v>1.44</v>
      </c>
      <c r="L3178">
        <f t="shared" si="327"/>
        <v>2.16</v>
      </c>
      <c r="M3178" s="150"/>
      <c r="U3178" s="239"/>
    </row>
    <row r="3179" spans="1:21">
      <c r="A3179" s="239" t="s">
        <v>3987</v>
      </c>
      <c r="B3179" s="239">
        <f t="shared" si="328"/>
        <v>140</v>
      </c>
      <c r="C3179" s="239">
        <f t="shared" si="329"/>
        <v>6</v>
      </c>
      <c r="E3179" s="149" t="s">
        <v>1970</v>
      </c>
      <c r="F3179" s="150">
        <v>19.829999999999998</v>
      </c>
      <c r="G3179" s="150">
        <v>0.43959999999999999</v>
      </c>
      <c r="H3179" s="150">
        <v>5.6000000000000008E-2</v>
      </c>
      <c r="I3179" s="151">
        <f t="shared" si="324"/>
        <v>3.3600000000000003</v>
      </c>
      <c r="J3179">
        <f t="shared" si="325"/>
        <v>2.2400000000000002</v>
      </c>
      <c r="K3179">
        <f t="shared" si="326"/>
        <v>1.6800000000000002</v>
      </c>
      <c r="L3179">
        <f t="shared" si="327"/>
        <v>2.5200000000000005</v>
      </c>
      <c r="M3179" s="150"/>
      <c r="U3179" s="239"/>
    </row>
    <row r="3180" spans="1:21">
      <c r="A3180" s="239" t="s">
        <v>3987</v>
      </c>
      <c r="B3180" s="239">
        <f t="shared" si="328"/>
        <v>140</v>
      </c>
      <c r="C3180" s="239">
        <f t="shared" si="329"/>
        <v>7</v>
      </c>
      <c r="E3180" s="149" t="s">
        <v>1971</v>
      </c>
      <c r="F3180" s="150">
        <v>22.96</v>
      </c>
      <c r="G3180" s="150">
        <v>0.43959999999999999</v>
      </c>
      <c r="H3180" s="150">
        <v>6.4000000000000001E-2</v>
      </c>
      <c r="I3180" s="151">
        <f t="shared" si="324"/>
        <v>3.84</v>
      </c>
      <c r="J3180">
        <f t="shared" si="325"/>
        <v>2.5599999999999996</v>
      </c>
      <c r="K3180">
        <f t="shared" si="326"/>
        <v>1.92</v>
      </c>
      <c r="L3180">
        <f t="shared" si="327"/>
        <v>2.88</v>
      </c>
      <c r="M3180" s="150"/>
      <c r="U3180" s="239"/>
    </row>
    <row r="3181" spans="1:21">
      <c r="A3181" s="239" t="s">
        <v>3987</v>
      </c>
      <c r="B3181" s="239">
        <f t="shared" si="328"/>
        <v>140</v>
      </c>
      <c r="C3181" s="239">
        <f t="shared" si="329"/>
        <v>7.5</v>
      </c>
      <c r="E3181" s="149" t="s">
        <v>1972</v>
      </c>
      <c r="F3181" s="150">
        <v>24.51</v>
      </c>
      <c r="G3181" s="150">
        <v>0.43959999999999999</v>
      </c>
      <c r="H3181" s="150">
        <v>6.8000000000000005E-2</v>
      </c>
      <c r="I3181" s="151">
        <f t="shared" si="324"/>
        <v>4.08</v>
      </c>
      <c r="J3181">
        <f t="shared" si="325"/>
        <v>2.7199999999999998</v>
      </c>
      <c r="K3181">
        <f t="shared" si="326"/>
        <v>2.04</v>
      </c>
      <c r="L3181">
        <f t="shared" si="327"/>
        <v>3.06</v>
      </c>
      <c r="M3181" s="150"/>
      <c r="U3181" s="239"/>
    </row>
    <row r="3182" spans="1:21">
      <c r="A3182" s="239" t="s">
        <v>3987</v>
      </c>
      <c r="B3182" s="239">
        <f t="shared" si="328"/>
        <v>140</v>
      </c>
      <c r="C3182" s="239">
        <f t="shared" si="329"/>
        <v>8</v>
      </c>
      <c r="E3182" s="149" t="s">
        <v>1973</v>
      </c>
      <c r="F3182" s="150">
        <v>26.04</v>
      </c>
      <c r="G3182" s="150">
        <v>0.43959999999999999</v>
      </c>
      <c r="H3182" s="150">
        <v>7.1999999999999995E-2</v>
      </c>
      <c r="I3182" s="151">
        <f t="shared" si="324"/>
        <v>4.3199999999999994</v>
      </c>
      <c r="J3182">
        <f t="shared" si="325"/>
        <v>2.8799999999999994</v>
      </c>
      <c r="K3182">
        <f t="shared" si="326"/>
        <v>2.1599999999999997</v>
      </c>
      <c r="L3182">
        <f t="shared" si="327"/>
        <v>3.2399999999999993</v>
      </c>
      <c r="M3182" s="150"/>
      <c r="U3182" s="239"/>
    </row>
    <row r="3183" spans="1:21">
      <c r="A3183" s="239" t="s">
        <v>3987</v>
      </c>
      <c r="B3183" s="239">
        <f t="shared" si="328"/>
        <v>140</v>
      </c>
      <c r="C3183" s="239">
        <f t="shared" si="329"/>
        <v>8.5</v>
      </c>
      <c r="E3183" s="149" t="s">
        <v>1974</v>
      </c>
      <c r="F3183" s="150">
        <v>24.57</v>
      </c>
      <c r="G3183" s="150">
        <v>0.43959999999999999</v>
      </c>
      <c r="H3183" s="150">
        <v>6.8000000000000005E-2</v>
      </c>
      <c r="I3183" s="151">
        <f t="shared" si="324"/>
        <v>4.08</v>
      </c>
      <c r="J3183">
        <f t="shared" si="325"/>
        <v>2.7199999999999998</v>
      </c>
      <c r="K3183">
        <f t="shared" si="326"/>
        <v>2.04</v>
      </c>
      <c r="L3183">
        <f t="shared" si="327"/>
        <v>3.06</v>
      </c>
      <c r="M3183" s="150"/>
      <c r="U3183" s="239"/>
    </row>
    <row r="3184" spans="1:21">
      <c r="A3184" s="239" t="s">
        <v>3987</v>
      </c>
      <c r="B3184" s="239">
        <f t="shared" si="328"/>
        <v>140</v>
      </c>
      <c r="C3184" s="239">
        <f t="shared" si="329"/>
        <v>9</v>
      </c>
      <c r="E3184" s="149" t="s">
        <v>1975</v>
      </c>
      <c r="F3184" s="150">
        <v>29.08</v>
      </c>
      <c r="G3184" s="150">
        <v>0.43959999999999999</v>
      </c>
      <c r="H3184" s="150">
        <v>0.08</v>
      </c>
      <c r="I3184" s="151">
        <f t="shared" si="324"/>
        <v>4.8</v>
      </c>
      <c r="J3184">
        <f t="shared" si="325"/>
        <v>3.1999999999999997</v>
      </c>
      <c r="K3184">
        <f t="shared" si="326"/>
        <v>2.4</v>
      </c>
      <c r="L3184">
        <f t="shared" si="327"/>
        <v>3.5999999999999996</v>
      </c>
      <c r="M3184" s="150"/>
      <c r="U3184" s="239"/>
    </row>
    <row r="3185" spans="1:21">
      <c r="A3185" s="239" t="s">
        <v>3987</v>
      </c>
      <c r="B3185" s="239">
        <f t="shared" si="328"/>
        <v>140</v>
      </c>
      <c r="C3185" s="239">
        <f t="shared" si="329"/>
        <v>10</v>
      </c>
      <c r="E3185" s="149" t="s">
        <v>1956</v>
      </c>
      <c r="F3185" s="150">
        <v>32.06</v>
      </c>
      <c r="G3185" s="150">
        <v>0.43959999999999999</v>
      </c>
      <c r="H3185" s="150">
        <v>8.7999999999999995E-2</v>
      </c>
      <c r="I3185" s="151">
        <f t="shared" si="324"/>
        <v>5.2799999999999994</v>
      </c>
      <c r="J3185">
        <f t="shared" si="325"/>
        <v>3.5199999999999996</v>
      </c>
      <c r="K3185">
        <f t="shared" si="326"/>
        <v>2.6399999999999997</v>
      </c>
      <c r="L3185">
        <f t="shared" si="327"/>
        <v>3.9599999999999995</v>
      </c>
      <c r="M3185" s="150"/>
      <c r="U3185" s="239"/>
    </row>
    <row r="3186" spans="1:21">
      <c r="A3186" s="239" t="s">
        <v>3987</v>
      </c>
      <c r="B3186" s="239">
        <f t="shared" si="328"/>
        <v>140</v>
      </c>
      <c r="C3186" s="239">
        <f t="shared" si="329"/>
        <v>11</v>
      </c>
      <c r="E3186" s="149" t="s">
        <v>1957</v>
      </c>
      <c r="F3186" s="150">
        <v>39.200000000000003</v>
      </c>
      <c r="G3186" s="150">
        <v>0.43959999999999999</v>
      </c>
      <c r="H3186" s="150">
        <v>0.10800000000000001</v>
      </c>
      <c r="I3186" s="151">
        <f t="shared" si="324"/>
        <v>6.48</v>
      </c>
      <c r="J3186">
        <f t="shared" si="325"/>
        <v>4.32</v>
      </c>
      <c r="K3186">
        <f t="shared" si="326"/>
        <v>3.24</v>
      </c>
      <c r="L3186">
        <f t="shared" si="327"/>
        <v>4.8600000000000003</v>
      </c>
      <c r="M3186" s="150"/>
      <c r="U3186" s="239"/>
    </row>
    <row r="3187" spans="1:21">
      <c r="A3187" s="239" t="s">
        <v>3987</v>
      </c>
      <c r="B3187" s="239">
        <f t="shared" si="328"/>
        <v>140</v>
      </c>
      <c r="C3187" s="239">
        <f t="shared" si="329"/>
        <v>12.5</v>
      </c>
      <c r="E3187" s="149" t="s">
        <v>1958</v>
      </c>
      <c r="F3187" s="150">
        <v>39.299999999999997</v>
      </c>
      <c r="G3187" s="150">
        <v>0.43959999999999999</v>
      </c>
      <c r="H3187" s="150">
        <v>0.11200000000000002</v>
      </c>
      <c r="I3187" s="151">
        <f t="shared" si="324"/>
        <v>6.7200000000000006</v>
      </c>
      <c r="J3187">
        <f t="shared" si="325"/>
        <v>4.4800000000000004</v>
      </c>
      <c r="K3187">
        <f t="shared" si="326"/>
        <v>3.3600000000000003</v>
      </c>
      <c r="L3187">
        <f t="shared" si="327"/>
        <v>5.0400000000000009</v>
      </c>
      <c r="M3187" s="150"/>
      <c r="U3187" s="239"/>
    </row>
    <row r="3188" spans="1:21">
      <c r="A3188" s="239" t="s">
        <v>3987</v>
      </c>
      <c r="B3188" s="239">
        <f t="shared" si="328"/>
        <v>140</v>
      </c>
      <c r="C3188" s="239">
        <f t="shared" si="329"/>
        <v>14</v>
      </c>
      <c r="E3188" s="149" t="s">
        <v>1959</v>
      </c>
      <c r="F3188" s="150">
        <v>47.5</v>
      </c>
      <c r="G3188" s="150">
        <v>0.43959999999999999</v>
      </c>
      <c r="H3188" s="150">
        <v>0.13200000000000001</v>
      </c>
      <c r="I3188" s="151">
        <f t="shared" si="324"/>
        <v>7.92</v>
      </c>
      <c r="J3188">
        <f t="shared" si="325"/>
        <v>5.2799999999999994</v>
      </c>
      <c r="K3188">
        <f t="shared" si="326"/>
        <v>3.96</v>
      </c>
      <c r="L3188">
        <f t="shared" si="327"/>
        <v>5.9399999999999995</v>
      </c>
      <c r="M3188" s="150"/>
      <c r="U3188" s="239"/>
    </row>
    <row r="3189" spans="1:21">
      <c r="A3189" s="239" t="s">
        <v>3987</v>
      </c>
      <c r="B3189" s="239">
        <f t="shared" si="328"/>
        <v>140</v>
      </c>
      <c r="C3189" s="239">
        <f t="shared" si="329"/>
        <v>15</v>
      </c>
      <c r="E3189" s="149" t="s">
        <v>1960</v>
      </c>
      <c r="F3189" s="150">
        <v>46.24</v>
      </c>
      <c r="G3189" s="150">
        <v>0.43959999999999999</v>
      </c>
      <c r="H3189" s="150">
        <v>0.128</v>
      </c>
      <c r="I3189" s="151">
        <f t="shared" si="324"/>
        <v>7.68</v>
      </c>
      <c r="J3189">
        <f t="shared" si="325"/>
        <v>5.1199999999999992</v>
      </c>
      <c r="K3189">
        <f t="shared" si="326"/>
        <v>3.84</v>
      </c>
      <c r="L3189">
        <f t="shared" si="327"/>
        <v>5.76</v>
      </c>
      <c r="M3189" s="150"/>
      <c r="U3189" s="239"/>
    </row>
    <row r="3190" spans="1:21">
      <c r="A3190" s="239" t="s">
        <v>3987</v>
      </c>
      <c r="B3190" s="239">
        <f t="shared" si="328"/>
        <v>140</v>
      </c>
      <c r="C3190" s="239">
        <f t="shared" si="329"/>
        <v>17</v>
      </c>
      <c r="E3190" s="149" t="s">
        <v>1961</v>
      </c>
      <c r="F3190" s="150">
        <v>55.4</v>
      </c>
      <c r="G3190" s="150">
        <v>0.43959999999999999</v>
      </c>
      <c r="H3190" s="150">
        <v>0.156</v>
      </c>
      <c r="I3190" s="151">
        <f t="shared" si="324"/>
        <v>9.36</v>
      </c>
      <c r="J3190">
        <f t="shared" si="325"/>
        <v>6.2399999999999993</v>
      </c>
      <c r="K3190">
        <f t="shared" si="326"/>
        <v>4.68</v>
      </c>
      <c r="L3190">
        <f t="shared" si="327"/>
        <v>7.02</v>
      </c>
      <c r="M3190" s="150"/>
      <c r="U3190" s="239"/>
    </row>
    <row r="3191" spans="1:21">
      <c r="A3191" s="239" t="s">
        <v>3987</v>
      </c>
      <c r="B3191" s="239">
        <f t="shared" si="328"/>
        <v>140</v>
      </c>
      <c r="C3191" s="239">
        <f t="shared" si="329"/>
        <v>20</v>
      </c>
      <c r="E3191" s="149" t="s">
        <v>1964</v>
      </c>
      <c r="F3191" s="150">
        <v>63</v>
      </c>
      <c r="G3191" s="150">
        <v>0.43959999999999999</v>
      </c>
      <c r="H3191" s="150">
        <v>0.17599999999999999</v>
      </c>
      <c r="I3191" s="151">
        <f t="shared" si="324"/>
        <v>10.559999999999999</v>
      </c>
      <c r="J3191">
        <f t="shared" si="325"/>
        <v>7.0399999999999991</v>
      </c>
      <c r="K3191">
        <f t="shared" si="326"/>
        <v>5.2799999999999994</v>
      </c>
      <c r="L3191">
        <f t="shared" si="327"/>
        <v>7.919999999999999</v>
      </c>
      <c r="M3191" s="150"/>
      <c r="U3191" s="239"/>
    </row>
    <row r="3192" spans="1:21">
      <c r="A3192" s="239" t="s">
        <v>3987</v>
      </c>
      <c r="B3192" s="239">
        <f t="shared" si="328"/>
        <v>140</v>
      </c>
      <c r="C3192" s="239">
        <f t="shared" si="329"/>
        <v>25</v>
      </c>
      <c r="E3192" s="149" t="s">
        <v>1965</v>
      </c>
      <c r="F3192" s="150">
        <v>74.5</v>
      </c>
      <c r="G3192" s="150">
        <v>0.43959999999999999</v>
      </c>
      <c r="H3192" s="150">
        <v>0.20800000000000002</v>
      </c>
      <c r="I3192" s="151">
        <f t="shared" si="324"/>
        <v>12.48</v>
      </c>
      <c r="J3192">
        <f t="shared" si="325"/>
        <v>8.32</v>
      </c>
      <c r="K3192">
        <f t="shared" si="326"/>
        <v>6.24</v>
      </c>
      <c r="L3192">
        <f t="shared" si="327"/>
        <v>9.36</v>
      </c>
      <c r="M3192" s="150"/>
      <c r="U3192" s="239"/>
    </row>
    <row r="3193" spans="1:21">
      <c r="A3193" s="239" t="s">
        <v>3987</v>
      </c>
      <c r="B3193" s="239">
        <f t="shared" si="328"/>
        <v>140</v>
      </c>
      <c r="C3193" s="239">
        <f t="shared" si="329"/>
        <v>30</v>
      </c>
      <c r="E3193" s="149" t="s">
        <v>1967</v>
      </c>
      <c r="F3193" s="150">
        <v>84.7</v>
      </c>
      <c r="G3193" s="150">
        <v>0.43959999999999999</v>
      </c>
      <c r="H3193" s="150">
        <v>0.23599999999999999</v>
      </c>
      <c r="I3193" s="151">
        <f t="shared" si="324"/>
        <v>14.16</v>
      </c>
      <c r="J3193">
        <f t="shared" si="325"/>
        <v>9.44</v>
      </c>
      <c r="K3193">
        <f t="shared" si="326"/>
        <v>7.08</v>
      </c>
      <c r="L3193">
        <f t="shared" si="327"/>
        <v>10.620000000000001</v>
      </c>
      <c r="M3193" s="150"/>
      <c r="U3193" s="239"/>
    </row>
    <row r="3194" spans="1:21">
      <c r="A3194" s="239" t="s">
        <v>3987</v>
      </c>
      <c r="B3194" s="239">
        <f t="shared" si="328"/>
        <v>141.30000000000001</v>
      </c>
      <c r="C3194" s="239">
        <f t="shared" si="329"/>
        <v>4.5</v>
      </c>
      <c r="E3194" s="149" t="s">
        <v>1980</v>
      </c>
      <c r="F3194" s="150">
        <v>15.2</v>
      </c>
      <c r="G3194" s="150">
        <v>0.44368200000000002</v>
      </c>
      <c r="H3194" s="150">
        <v>4.3999999999999997E-2</v>
      </c>
      <c r="I3194" s="151">
        <f t="shared" si="324"/>
        <v>2.6399999999999997</v>
      </c>
      <c r="J3194">
        <f t="shared" si="325"/>
        <v>1.7599999999999998</v>
      </c>
      <c r="K3194">
        <f t="shared" si="326"/>
        <v>1.3199999999999998</v>
      </c>
      <c r="L3194">
        <f t="shared" si="327"/>
        <v>1.9799999999999998</v>
      </c>
      <c r="M3194" s="150"/>
      <c r="U3194" s="239"/>
    </row>
    <row r="3195" spans="1:21">
      <c r="A3195" s="239" t="s">
        <v>3987</v>
      </c>
      <c r="B3195" s="239">
        <f t="shared" si="328"/>
        <v>141.30000000000001</v>
      </c>
      <c r="C3195" s="239">
        <f t="shared" si="329"/>
        <v>6.3</v>
      </c>
      <c r="E3195" s="149" t="s">
        <v>1981</v>
      </c>
      <c r="F3195" s="150">
        <v>21</v>
      </c>
      <c r="G3195" s="150">
        <v>0.44368200000000002</v>
      </c>
      <c r="H3195" s="150">
        <v>0.06</v>
      </c>
      <c r="I3195" s="151">
        <f t="shared" si="324"/>
        <v>3.5999999999999996</v>
      </c>
      <c r="J3195">
        <f t="shared" si="325"/>
        <v>2.3999999999999995</v>
      </c>
      <c r="K3195">
        <f t="shared" si="326"/>
        <v>1.7999999999999998</v>
      </c>
      <c r="L3195">
        <f t="shared" si="327"/>
        <v>2.6999999999999997</v>
      </c>
      <c r="M3195" s="150"/>
      <c r="U3195" s="239"/>
    </row>
    <row r="3196" spans="1:21">
      <c r="A3196" s="239" t="s">
        <v>3987</v>
      </c>
      <c r="B3196" s="239">
        <f t="shared" si="328"/>
        <v>141.30000000000001</v>
      </c>
      <c r="C3196" s="239">
        <f t="shared" si="329"/>
        <v>10</v>
      </c>
      <c r="E3196" s="149" t="s">
        <v>1976</v>
      </c>
      <c r="F3196" s="150">
        <v>32.4</v>
      </c>
      <c r="G3196" s="150">
        <v>0.44368200000000002</v>
      </c>
      <c r="H3196" s="150">
        <v>9.1999999999999998E-2</v>
      </c>
      <c r="I3196" s="151">
        <f t="shared" si="324"/>
        <v>5.52</v>
      </c>
      <c r="J3196">
        <f t="shared" si="325"/>
        <v>3.6799999999999997</v>
      </c>
      <c r="K3196">
        <f t="shared" si="326"/>
        <v>2.76</v>
      </c>
      <c r="L3196">
        <f t="shared" si="327"/>
        <v>4.1399999999999997</v>
      </c>
      <c r="M3196" s="150"/>
      <c r="U3196" s="239"/>
    </row>
    <row r="3197" spans="1:21">
      <c r="A3197" s="239" t="s">
        <v>3987</v>
      </c>
      <c r="B3197" s="239">
        <f t="shared" si="328"/>
        <v>141.30000000000001</v>
      </c>
      <c r="C3197" s="239">
        <f t="shared" si="329"/>
        <v>12.5</v>
      </c>
      <c r="E3197" s="149" t="s">
        <v>1977</v>
      </c>
      <c r="F3197" s="150">
        <v>39.700000000000003</v>
      </c>
      <c r="G3197" s="150">
        <v>0.44368200000000002</v>
      </c>
      <c r="H3197" s="150">
        <v>0.11200000000000002</v>
      </c>
      <c r="I3197" s="151">
        <f t="shared" si="324"/>
        <v>6.7200000000000006</v>
      </c>
      <c r="J3197">
        <f t="shared" si="325"/>
        <v>4.4800000000000004</v>
      </c>
      <c r="K3197">
        <f t="shared" si="326"/>
        <v>3.3600000000000003</v>
      </c>
      <c r="L3197">
        <f t="shared" si="327"/>
        <v>5.0400000000000009</v>
      </c>
      <c r="M3197" s="150"/>
      <c r="U3197" s="239"/>
    </row>
    <row r="3198" spans="1:21">
      <c r="A3198" s="239" t="s">
        <v>3987</v>
      </c>
      <c r="B3198" s="239">
        <f t="shared" si="328"/>
        <v>141.30000000000001</v>
      </c>
      <c r="C3198" s="239">
        <f t="shared" si="329"/>
        <v>16</v>
      </c>
      <c r="E3198" s="149" t="s">
        <v>1978</v>
      </c>
      <c r="F3198" s="150">
        <v>49.4</v>
      </c>
      <c r="G3198" s="150">
        <v>0.44368200000000002</v>
      </c>
      <c r="H3198" s="150">
        <v>0.14000000000000001</v>
      </c>
      <c r="I3198" s="151">
        <f t="shared" si="324"/>
        <v>8.4</v>
      </c>
      <c r="J3198">
        <f t="shared" si="325"/>
        <v>5.6</v>
      </c>
      <c r="K3198">
        <f t="shared" si="326"/>
        <v>4.2</v>
      </c>
      <c r="L3198">
        <f t="shared" si="327"/>
        <v>6.3000000000000007</v>
      </c>
      <c r="M3198" s="150"/>
      <c r="U3198" s="239"/>
    </row>
    <row r="3199" spans="1:21">
      <c r="A3199" s="239" t="s">
        <v>3987</v>
      </c>
      <c r="B3199" s="239">
        <f t="shared" si="328"/>
        <v>141.30000000000001</v>
      </c>
      <c r="C3199" s="239">
        <f t="shared" si="329"/>
        <v>20</v>
      </c>
      <c r="E3199" s="149" t="s">
        <v>1979</v>
      </c>
      <c r="F3199" s="150">
        <v>59.8</v>
      </c>
      <c r="G3199" s="150">
        <v>0.44368200000000002</v>
      </c>
      <c r="H3199" s="150">
        <v>0.16799999999999998</v>
      </c>
      <c r="I3199" s="151">
        <f t="shared" si="324"/>
        <v>10.079999999999998</v>
      </c>
      <c r="J3199">
        <f t="shared" si="325"/>
        <v>6.7199999999999989</v>
      </c>
      <c r="K3199">
        <f t="shared" si="326"/>
        <v>5.0399999999999991</v>
      </c>
      <c r="L3199">
        <f t="shared" si="327"/>
        <v>7.5599999999999987</v>
      </c>
      <c r="M3199" s="150"/>
      <c r="U3199" s="239"/>
    </row>
    <row r="3200" spans="1:21">
      <c r="A3200" s="239" t="s">
        <v>3987</v>
      </c>
      <c r="B3200" s="239">
        <f t="shared" si="328"/>
        <v>145</v>
      </c>
      <c r="C3200" s="239">
        <f t="shared" si="329"/>
        <v>2</v>
      </c>
      <c r="E3200" s="149" t="s">
        <v>1983</v>
      </c>
      <c r="F3200" s="150">
        <v>7.05</v>
      </c>
      <c r="G3200" s="150">
        <v>0.45529999999999998</v>
      </c>
      <c r="H3200" s="150">
        <v>0.02</v>
      </c>
      <c r="I3200" s="151">
        <f t="shared" si="324"/>
        <v>1.2</v>
      </c>
      <c r="J3200">
        <f t="shared" si="325"/>
        <v>0.79999999999999993</v>
      </c>
      <c r="K3200">
        <f t="shared" si="326"/>
        <v>0.6</v>
      </c>
      <c r="L3200">
        <f t="shared" si="327"/>
        <v>0.89999999999999991</v>
      </c>
      <c r="M3200" s="150"/>
      <c r="U3200" s="239"/>
    </row>
    <row r="3201" spans="1:21">
      <c r="A3201" s="239" t="s">
        <v>3987</v>
      </c>
      <c r="B3201" s="239">
        <f t="shared" si="328"/>
        <v>145</v>
      </c>
      <c r="C3201" s="239">
        <f t="shared" si="329"/>
        <v>2.5</v>
      </c>
      <c r="E3201" s="149" t="s">
        <v>1984</v>
      </c>
      <c r="F3201" s="150">
        <v>8.7899999999999991</v>
      </c>
      <c r="G3201" s="150">
        <v>0.45529999999999998</v>
      </c>
      <c r="H3201" s="150">
        <v>2.4E-2</v>
      </c>
      <c r="I3201" s="151">
        <f t="shared" ref="I3201:I3264" si="330">H3201*60</f>
        <v>1.44</v>
      </c>
      <c r="J3201">
        <f t="shared" ref="J3201:J3264" si="331">40/60*I3201</f>
        <v>0.96</v>
      </c>
      <c r="K3201">
        <f t="shared" ref="K3201:K3264" si="332">(30/60*I3201)</f>
        <v>0.72</v>
      </c>
      <c r="L3201">
        <f t="shared" ref="L3201:L3264" si="333">45/60*I3201</f>
        <v>1.08</v>
      </c>
      <c r="M3201" s="150"/>
      <c r="U3201" s="239"/>
    </row>
    <row r="3202" spans="1:21">
      <c r="A3202" s="239" t="s">
        <v>3987</v>
      </c>
      <c r="B3202" s="239">
        <f t="shared" si="328"/>
        <v>145</v>
      </c>
      <c r="C3202" s="239">
        <f t="shared" si="329"/>
        <v>3</v>
      </c>
      <c r="E3202" s="149" t="s">
        <v>1985</v>
      </c>
      <c r="F3202" s="150">
        <v>10.51</v>
      </c>
      <c r="G3202" s="150">
        <v>0.45529999999999998</v>
      </c>
      <c r="H3202" s="150">
        <v>2.8000000000000004E-2</v>
      </c>
      <c r="I3202" s="151">
        <f t="shared" si="330"/>
        <v>1.6800000000000002</v>
      </c>
      <c r="J3202">
        <f t="shared" si="331"/>
        <v>1.1200000000000001</v>
      </c>
      <c r="K3202">
        <f t="shared" si="332"/>
        <v>0.84000000000000008</v>
      </c>
      <c r="L3202">
        <f t="shared" si="333"/>
        <v>1.2600000000000002</v>
      </c>
      <c r="M3202" s="150"/>
      <c r="U3202" s="239"/>
    </row>
    <row r="3203" spans="1:21">
      <c r="A3203" s="239" t="s">
        <v>3987</v>
      </c>
      <c r="B3203" s="239">
        <f t="shared" si="328"/>
        <v>145</v>
      </c>
      <c r="C3203" s="239">
        <f t="shared" si="329"/>
        <v>5</v>
      </c>
      <c r="E3203" s="149" t="s">
        <v>1986</v>
      </c>
      <c r="F3203" s="150">
        <v>17.260000000000002</v>
      </c>
      <c r="G3203" s="150">
        <v>0.45529999999999998</v>
      </c>
      <c r="H3203" s="150">
        <v>4.8000000000000001E-2</v>
      </c>
      <c r="I3203" s="151">
        <f t="shared" si="330"/>
        <v>2.88</v>
      </c>
      <c r="J3203">
        <f t="shared" si="331"/>
        <v>1.92</v>
      </c>
      <c r="K3203">
        <f t="shared" si="332"/>
        <v>1.44</v>
      </c>
      <c r="L3203">
        <f t="shared" si="333"/>
        <v>2.16</v>
      </c>
      <c r="M3203" s="150"/>
      <c r="U3203" s="239"/>
    </row>
    <row r="3204" spans="1:21">
      <c r="A3204" s="239" t="s">
        <v>3987</v>
      </c>
      <c r="B3204" s="239">
        <f t="shared" si="328"/>
        <v>145</v>
      </c>
      <c r="C3204" s="239">
        <f t="shared" si="329"/>
        <v>7.5</v>
      </c>
      <c r="E3204" s="149" t="s">
        <v>1987</v>
      </c>
      <c r="F3204" s="150">
        <v>25.43</v>
      </c>
      <c r="G3204" s="150">
        <v>0.45529999999999998</v>
      </c>
      <c r="H3204" s="150">
        <v>7.1999999999999995E-2</v>
      </c>
      <c r="I3204" s="151">
        <f t="shared" si="330"/>
        <v>4.3199999999999994</v>
      </c>
      <c r="J3204">
        <f t="shared" si="331"/>
        <v>2.8799999999999994</v>
      </c>
      <c r="K3204">
        <f t="shared" si="332"/>
        <v>2.1599999999999997</v>
      </c>
      <c r="L3204">
        <f t="shared" si="333"/>
        <v>3.2399999999999993</v>
      </c>
      <c r="M3204" s="150"/>
      <c r="U3204" s="239"/>
    </row>
    <row r="3205" spans="1:21">
      <c r="A3205" s="239" t="s">
        <v>3987</v>
      </c>
      <c r="B3205" s="239">
        <f t="shared" si="328"/>
        <v>145</v>
      </c>
      <c r="C3205" s="239">
        <f t="shared" si="329"/>
        <v>10</v>
      </c>
      <c r="E3205" s="149" t="s">
        <v>1982</v>
      </c>
      <c r="F3205" s="150">
        <v>33.29</v>
      </c>
      <c r="G3205" s="150">
        <v>0.45529999999999998</v>
      </c>
      <c r="H3205" s="150">
        <v>9.1999999999999998E-2</v>
      </c>
      <c r="I3205" s="151">
        <f t="shared" si="330"/>
        <v>5.52</v>
      </c>
      <c r="J3205">
        <f t="shared" si="331"/>
        <v>3.6799999999999997</v>
      </c>
      <c r="K3205">
        <f t="shared" si="332"/>
        <v>2.76</v>
      </c>
      <c r="L3205">
        <f t="shared" si="333"/>
        <v>4.1399999999999997</v>
      </c>
      <c r="M3205" s="150"/>
      <c r="U3205" s="239"/>
    </row>
    <row r="3206" spans="1:21">
      <c r="A3206" s="239" t="s">
        <v>3987</v>
      </c>
      <c r="B3206" s="239">
        <f t="shared" si="328"/>
        <v>150</v>
      </c>
      <c r="C3206" s="239">
        <f t="shared" si="329"/>
        <v>2</v>
      </c>
      <c r="E3206" s="149" t="s">
        <v>2014</v>
      </c>
      <c r="F3206" s="150">
        <v>7.3</v>
      </c>
      <c r="G3206" s="150">
        <v>0.47099999999999997</v>
      </c>
      <c r="H3206" s="150">
        <v>0.02</v>
      </c>
      <c r="I3206" s="151">
        <f t="shared" si="330"/>
        <v>1.2</v>
      </c>
      <c r="J3206">
        <f t="shared" si="331"/>
        <v>0.79999999999999993</v>
      </c>
      <c r="K3206">
        <f t="shared" si="332"/>
        <v>0.6</v>
      </c>
      <c r="L3206">
        <f t="shared" si="333"/>
        <v>0.89999999999999991</v>
      </c>
      <c r="M3206" s="150"/>
      <c r="U3206" s="239"/>
    </row>
    <row r="3207" spans="1:21">
      <c r="A3207" s="239" t="s">
        <v>3987</v>
      </c>
      <c r="B3207" s="239">
        <f t="shared" si="328"/>
        <v>150</v>
      </c>
      <c r="C3207" s="239">
        <f t="shared" si="329"/>
        <v>2.5</v>
      </c>
      <c r="E3207" s="149" t="s">
        <v>2015</v>
      </c>
      <c r="F3207" s="150">
        <v>9.09</v>
      </c>
      <c r="G3207" s="150">
        <v>0.47099999999999997</v>
      </c>
      <c r="H3207" s="150">
        <v>2.4E-2</v>
      </c>
      <c r="I3207" s="151">
        <f t="shared" si="330"/>
        <v>1.44</v>
      </c>
      <c r="J3207">
        <f t="shared" si="331"/>
        <v>0.96</v>
      </c>
      <c r="K3207">
        <f t="shared" si="332"/>
        <v>0.72</v>
      </c>
      <c r="L3207">
        <f t="shared" si="333"/>
        <v>1.08</v>
      </c>
      <c r="M3207" s="150"/>
      <c r="U3207" s="239"/>
    </row>
    <row r="3208" spans="1:21">
      <c r="A3208" s="239" t="s">
        <v>3987</v>
      </c>
      <c r="B3208" s="239">
        <f t="shared" si="328"/>
        <v>150</v>
      </c>
      <c r="C3208" s="239">
        <f t="shared" si="329"/>
        <v>3</v>
      </c>
      <c r="E3208" s="149" t="s">
        <v>2019</v>
      </c>
      <c r="F3208" s="150">
        <v>10.88</v>
      </c>
      <c r="G3208" s="150">
        <v>0.47099999999999997</v>
      </c>
      <c r="H3208" s="150">
        <v>3.2000000000000001E-2</v>
      </c>
      <c r="I3208" s="151">
        <f t="shared" si="330"/>
        <v>1.92</v>
      </c>
      <c r="J3208">
        <f t="shared" si="331"/>
        <v>1.2799999999999998</v>
      </c>
      <c r="K3208">
        <f t="shared" si="332"/>
        <v>0.96</v>
      </c>
      <c r="L3208">
        <f t="shared" si="333"/>
        <v>1.44</v>
      </c>
      <c r="M3208" s="150"/>
      <c r="U3208" s="239"/>
    </row>
    <row r="3209" spans="1:21">
      <c r="A3209" s="239" t="s">
        <v>3987</v>
      </c>
      <c r="B3209" s="239">
        <f t="shared" si="328"/>
        <v>150</v>
      </c>
      <c r="C3209" s="239">
        <f t="shared" si="329"/>
        <v>3.5</v>
      </c>
      <c r="E3209" s="149" t="s">
        <v>2020</v>
      </c>
      <c r="F3209" s="150">
        <v>12.65</v>
      </c>
      <c r="G3209" s="150">
        <v>0.47099999999999997</v>
      </c>
      <c r="H3209" s="150">
        <v>3.5999999999999997E-2</v>
      </c>
      <c r="I3209" s="151">
        <f t="shared" si="330"/>
        <v>2.1599999999999997</v>
      </c>
      <c r="J3209">
        <f t="shared" si="331"/>
        <v>1.4399999999999997</v>
      </c>
      <c r="K3209">
        <f t="shared" si="332"/>
        <v>1.0799999999999998</v>
      </c>
      <c r="L3209">
        <f t="shared" si="333"/>
        <v>1.6199999999999997</v>
      </c>
      <c r="M3209" s="150"/>
      <c r="U3209" s="239"/>
    </row>
    <row r="3210" spans="1:21">
      <c r="A3210" s="239" t="s">
        <v>3987</v>
      </c>
      <c r="B3210" s="239">
        <f t="shared" si="328"/>
        <v>150</v>
      </c>
      <c r="C3210" s="239">
        <f t="shared" si="329"/>
        <v>4</v>
      </c>
      <c r="E3210" s="149" t="s">
        <v>2022</v>
      </c>
      <c r="F3210" s="150">
        <v>14.4</v>
      </c>
      <c r="G3210" s="150">
        <v>0.47099999999999997</v>
      </c>
      <c r="H3210" s="150">
        <v>0.04</v>
      </c>
      <c r="I3210" s="151">
        <f t="shared" si="330"/>
        <v>2.4</v>
      </c>
      <c r="J3210">
        <f t="shared" si="331"/>
        <v>1.5999999999999999</v>
      </c>
      <c r="K3210">
        <f t="shared" si="332"/>
        <v>1.2</v>
      </c>
      <c r="L3210">
        <f t="shared" si="333"/>
        <v>1.7999999999999998</v>
      </c>
      <c r="M3210" s="150"/>
      <c r="U3210" s="239"/>
    </row>
    <row r="3211" spans="1:21">
      <c r="A3211" s="239" t="s">
        <v>3987</v>
      </c>
      <c r="B3211" s="239">
        <f t="shared" si="328"/>
        <v>150</v>
      </c>
      <c r="C3211" s="239">
        <f t="shared" si="329"/>
        <v>5</v>
      </c>
      <c r="E3211" s="149" t="s">
        <v>2023</v>
      </c>
      <c r="F3211" s="150">
        <v>17.88</v>
      </c>
      <c r="G3211" s="150">
        <v>0.47099999999999997</v>
      </c>
      <c r="H3211" s="150">
        <v>5.2000000000000005E-2</v>
      </c>
      <c r="I3211" s="151">
        <f t="shared" si="330"/>
        <v>3.12</v>
      </c>
      <c r="J3211">
        <f t="shared" si="331"/>
        <v>2.08</v>
      </c>
      <c r="K3211">
        <f t="shared" si="332"/>
        <v>1.56</v>
      </c>
      <c r="L3211">
        <f t="shared" si="333"/>
        <v>2.34</v>
      </c>
      <c r="M3211" s="150"/>
      <c r="U3211" s="239"/>
    </row>
    <row r="3212" spans="1:21">
      <c r="A3212" s="239" t="s">
        <v>3987</v>
      </c>
      <c r="B3212" s="239">
        <f t="shared" si="328"/>
        <v>150</v>
      </c>
      <c r="C3212" s="239">
        <f t="shared" si="329"/>
        <v>6</v>
      </c>
      <c r="E3212" s="149" t="s">
        <v>2024</v>
      </c>
      <c r="F3212" s="150">
        <v>21.31</v>
      </c>
      <c r="G3212" s="150">
        <v>0.47099999999999997</v>
      </c>
      <c r="H3212" s="150">
        <v>0.06</v>
      </c>
      <c r="I3212" s="151">
        <f t="shared" si="330"/>
        <v>3.5999999999999996</v>
      </c>
      <c r="J3212">
        <f t="shared" si="331"/>
        <v>2.3999999999999995</v>
      </c>
      <c r="K3212">
        <f t="shared" si="332"/>
        <v>1.7999999999999998</v>
      </c>
      <c r="L3212">
        <f t="shared" si="333"/>
        <v>2.6999999999999997</v>
      </c>
      <c r="M3212" s="150"/>
      <c r="U3212" s="239"/>
    </row>
    <row r="3213" spans="1:21">
      <c r="A3213" s="239" t="s">
        <v>3987</v>
      </c>
      <c r="B3213" s="239">
        <f t="shared" si="328"/>
        <v>150</v>
      </c>
      <c r="C3213" s="239">
        <f t="shared" si="329"/>
        <v>7.5</v>
      </c>
      <c r="E3213" s="149" t="s">
        <v>2025</v>
      </c>
      <c r="F3213" s="150">
        <v>26.36</v>
      </c>
      <c r="G3213" s="150">
        <v>0.47099999999999997</v>
      </c>
      <c r="H3213" s="150">
        <v>7.1999999999999995E-2</v>
      </c>
      <c r="I3213" s="151">
        <f t="shared" si="330"/>
        <v>4.3199999999999994</v>
      </c>
      <c r="J3213">
        <f t="shared" si="331"/>
        <v>2.8799999999999994</v>
      </c>
      <c r="K3213">
        <f t="shared" si="332"/>
        <v>2.1599999999999997</v>
      </c>
      <c r="L3213">
        <f t="shared" si="333"/>
        <v>3.2399999999999993</v>
      </c>
      <c r="M3213" s="150"/>
      <c r="U3213" s="239"/>
    </row>
    <row r="3214" spans="1:21">
      <c r="A3214" s="239" t="s">
        <v>3987</v>
      </c>
      <c r="B3214" s="239">
        <f t="shared" si="328"/>
        <v>150</v>
      </c>
      <c r="C3214" s="239">
        <f t="shared" si="329"/>
        <v>8</v>
      </c>
      <c r="E3214" s="149" t="s">
        <v>2026</v>
      </c>
      <c r="F3214" s="150">
        <v>28.02</v>
      </c>
      <c r="G3214" s="150">
        <v>0.47099999999999997</v>
      </c>
      <c r="H3214" s="150">
        <v>0.08</v>
      </c>
      <c r="I3214" s="151">
        <f t="shared" si="330"/>
        <v>4.8</v>
      </c>
      <c r="J3214">
        <f t="shared" si="331"/>
        <v>3.1999999999999997</v>
      </c>
      <c r="K3214">
        <f t="shared" si="332"/>
        <v>2.4</v>
      </c>
      <c r="L3214">
        <f t="shared" si="333"/>
        <v>3.5999999999999996</v>
      </c>
      <c r="M3214" s="150"/>
      <c r="U3214" s="239"/>
    </row>
    <row r="3215" spans="1:21">
      <c r="A3215" s="239" t="s">
        <v>3987</v>
      </c>
      <c r="B3215" s="239">
        <f t="shared" si="328"/>
        <v>150</v>
      </c>
      <c r="C3215" s="239">
        <f t="shared" si="329"/>
        <v>9</v>
      </c>
      <c r="E3215" s="149" t="s">
        <v>2027</v>
      </c>
      <c r="F3215" s="150">
        <v>36.200000000000003</v>
      </c>
      <c r="G3215" s="150">
        <v>0.47099999999999997</v>
      </c>
      <c r="H3215" s="150">
        <v>0.1</v>
      </c>
      <c r="I3215" s="151">
        <f t="shared" si="330"/>
        <v>6</v>
      </c>
      <c r="J3215">
        <f t="shared" si="331"/>
        <v>4</v>
      </c>
      <c r="K3215">
        <f t="shared" si="332"/>
        <v>3</v>
      </c>
      <c r="L3215">
        <f t="shared" si="333"/>
        <v>4.5</v>
      </c>
      <c r="M3215" s="150"/>
      <c r="U3215" s="239"/>
    </row>
    <row r="3216" spans="1:21">
      <c r="A3216" s="239" t="s">
        <v>3987</v>
      </c>
      <c r="B3216" s="239">
        <f t="shared" si="328"/>
        <v>150</v>
      </c>
      <c r="C3216" s="239">
        <f t="shared" si="329"/>
        <v>10</v>
      </c>
      <c r="E3216" s="149" t="s">
        <v>2010</v>
      </c>
      <c r="F3216" s="150">
        <v>34.53</v>
      </c>
      <c r="G3216" s="150">
        <v>0.47099999999999997</v>
      </c>
      <c r="H3216" s="150">
        <v>9.6000000000000002E-2</v>
      </c>
      <c r="I3216" s="151">
        <f t="shared" si="330"/>
        <v>5.76</v>
      </c>
      <c r="J3216">
        <f t="shared" si="331"/>
        <v>3.84</v>
      </c>
      <c r="K3216">
        <f t="shared" si="332"/>
        <v>2.88</v>
      </c>
      <c r="L3216">
        <f t="shared" si="333"/>
        <v>4.32</v>
      </c>
      <c r="M3216" s="150"/>
      <c r="U3216" s="239"/>
    </row>
    <row r="3217" spans="1:21">
      <c r="A3217" s="239" t="s">
        <v>3987</v>
      </c>
      <c r="B3217" s="239">
        <f t="shared" si="328"/>
        <v>150</v>
      </c>
      <c r="C3217" s="239">
        <f t="shared" si="329"/>
        <v>12.5</v>
      </c>
      <c r="E3217" s="149" t="s">
        <v>2011</v>
      </c>
      <c r="F3217" s="150">
        <v>47</v>
      </c>
      <c r="G3217" s="150">
        <v>0.47099999999999997</v>
      </c>
      <c r="H3217" s="150">
        <v>0.13200000000000001</v>
      </c>
      <c r="I3217" s="151">
        <f t="shared" si="330"/>
        <v>7.92</v>
      </c>
      <c r="J3217">
        <f t="shared" si="331"/>
        <v>5.2799999999999994</v>
      </c>
      <c r="K3217">
        <f t="shared" si="332"/>
        <v>3.96</v>
      </c>
      <c r="L3217">
        <f t="shared" si="333"/>
        <v>5.9399999999999995</v>
      </c>
      <c r="M3217" s="150"/>
      <c r="U3217" s="239"/>
    </row>
    <row r="3218" spans="1:21">
      <c r="A3218" s="239" t="s">
        <v>3987</v>
      </c>
      <c r="B3218" s="239">
        <f t="shared" si="328"/>
        <v>150</v>
      </c>
      <c r="C3218" s="239">
        <f t="shared" si="329"/>
        <v>15</v>
      </c>
      <c r="E3218" s="149" t="s">
        <v>2012</v>
      </c>
      <c r="F3218" s="150">
        <v>49.94</v>
      </c>
      <c r="G3218" s="150">
        <v>0.47099999999999997</v>
      </c>
      <c r="H3218" s="150">
        <v>0.14000000000000001</v>
      </c>
      <c r="I3218" s="151">
        <f t="shared" si="330"/>
        <v>8.4</v>
      </c>
      <c r="J3218">
        <f t="shared" si="331"/>
        <v>5.6</v>
      </c>
      <c r="K3218">
        <f t="shared" si="332"/>
        <v>4.2</v>
      </c>
      <c r="L3218">
        <f t="shared" si="333"/>
        <v>6.3000000000000007</v>
      </c>
      <c r="M3218" s="150"/>
      <c r="U3218" s="239"/>
    </row>
    <row r="3219" spans="1:21">
      <c r="A3219" s="239" t="s">
        <v>3987</v>
      </c>
      <c r="B3219" s="239">
        <f t="shared" si="328"/>
        <v>150</v>
      </c>
      <c r="C3219" s="239">
        <f t="shared" si="329"/>
        <v>16</v>
      </c>
      <c r="E3219" s="149" t="s">
        <v>2013</v>
      </c>
      <c r="F3219" s="150">
        <v>57.5</v>
      </c>
      <c r="G3219" s="150">
        <v>0.47099999999999997</v>
      </c>
      <c r="H3219" s="150">
        <v>0.16</v>
      </c>
      <c r="I3219" s="151">
        <f t="shared" si="330"/>
        <v>9.6</v>
      </c>
      <c r="J3219">
        <f t="shared" si="331"/>
        <v>6.3999999999999995</v>
      </c>
      <c r="K3219">
        <f t="shared" si="332"/>
        <v>4.8</v>
      </c>
      <c r="L3219">
        <f t="shared" si="333"/>
        <v>7.1999999999999993</v>
      </c>
      <c r="M3219" s="150"/>
      <c r="U3219" s="239"/>
    </row>
    <row r="3220" spans="1:21">
      <c r="A3220" s="239" t="s">
        <v>3987</v>
      </c>
      <c r="B3220" s="239">
        <f t="shared" si="328"/>
        <v>150</v>
      </c>
      <c r="C3220" s="239">
        <f t="shared" si="329"/>
        <v>20</v>
      </c>
      <c r="E3220" s="149" t="s">
        <v>2016</v>
      </c>
      <c r="F3220" s="150">
        <v>64.12</v>
      </c>
      <c r="G3220" s="150">
        <v>0.47099999999999997</v>
      </c>
      <c r="H3220" s="150">
        <v>0.18</v>
      </c>
      <c r="I3220" s="151">
        <f t="shared" si="330"/>
        <v>10.799999999999999</v>
      </c>
      <c r="J3220">
        <f t="shared" si="331"/>
        <v>7.1999999999999993</v>
      </c>
      <c r="K3220">
        <f t="shared" si="332"/>
        <v>5.3999999999999995</v>
      </c>
      <c r="L3220">
        <f t="shared" si="333"/>
        <v>8.1</v>
      </c>
      <c r="M3220" s="150"/>
      <c r="U3220" s="239"/>
    </row>
    <row r="3221" spans="1:21">
      <c r="A3221" s="239" t="s">
        <v>3987</v>
      </c>
      <c r="B3221" s="239">
        <f t="shared" si="328"/>
        <v>150</v>
      </c>
      <c r="C3221" s="239">
        <f t="shared" si="329"/>
        <v>22</v>
      </c>
      <c r="E3221" s="149" t="s">
        <v>2017</v>
      </c>
      <c r="F3221" s="150">
        <v>73.7</v>
      </c>
      <c r="G3221" s="150">
        <v>0.47099999999999997</v>
      </c>
      <c r="H3221" s="150">
        <v>0.20800000000000002</v>
      </c>
      <c r="I3221" s="151">
        <f t="shared" si="330"/>
        <v>12.48</v>
      </c>
      <c r="J3221">
        <f t="shared" si="331"/>
        <v>8.32</v>
      </c>
      <c r="K3221">
        <f t="shared" si="332"/>
        <v>6.24</v>
      </c>
      <c r="L3221">
        <f t="shared" si="333"/>
        <v>9.36</v>
      </c>
      <c r="M3221" s="150"/>
      <c r="U3221" s="239"/>
    </row>
    <row r="3222" spans="1:21">
      <c r="A3222" s="239" t="s">
        <v>3987</v>
      </c>
      <c r="B3222" s="239">
        <f t="shared" si="328"/>
        <v>150</v>
      </c>
      <c r="C3222" s="239">
        <f t="shared" si="329"/>
        <v>27.5</v>
      </c>
      <c r="E3222" s="149" t="s">
        <v>2018</v>
      </c>
      <c r="F3222" s="150">
        <v>87</v>
      </c>
      <c r="G3222" s="150">
        <v>0.47099999999999997</v>
      </c>
      <c r="H3222" s="150">
        <v>0.24399999999999999</v>
      </c>
      <c r="I3222" s="151">
        <f t="shared" si="330"/>
        <v>14.64</v>
      </c>
      <c r="J3222">
        <f t="shared" si="331"/>
        <v>9.76</v>
      </c>
      <c r="K3222">
        <f t="shared" si="332"/>
        <v>7.32</v>
      </c>
      <c r="L3222">
        <f t="shared" si="333"/>
        <v>10.98</v>
      </c>
      <c r="M3222" s="150"/>
      <c r="U3222" s="239"/>
    </row>
    <row r="3223" spans="1:21">
      <c r="A3223" s="239" t="s">
        <v>3987</v>
      </c>
      <c r="B3223" s="239">
        <f t="shared" si="328"/>
        <v>150</v>
      </c>
      <c r="C3223" s="239">
        <f t="shared" si="329"/>
        <v>35</v>
      </c>
      <c r="E3223" s="149" t="s">
        <v>2021</v>
      </c>
      <c r="F3223" s="150">
        <v>102</v>
      </c>
      <c r="G3223" s="150">
        <v>0.47099999999999997</v>
      </c>
      <c r="H3223" s="150">
        <v>0.28399999999999997</v>
      </c>
      <c r="I3223" s="151">
        <f t="shared" si="330"/>
        <v>17.04</v>
      </c>
      <c r="J3223">
        <f t="shared" si="331"/>
        <v>11.36</v>
      </c>
      <c r="K3223">
        <f t="shared" si="332"/>
        <v>8.52</v>
      </c>
      <c r="L3223">
        <f t="shared" si="333"/>
        <v>12.78</v>
      </c>
      <c r="M3223" s="150"/>
      <c r="U3223" s="239"/>
    </row>
    <row r="3224" spans="1:21">
      <c r="A3224" s="239" t="s">
        <v>3987</v>
      </c>
      <c r="B3224" s="239">
        <f t="shared" si="328"/>
        <v>152</v>
      </c>
      <c r="C3224" s="239">
        <f t="shared" si="329"/>
        <v>3</v>
      </c>
      <c r="E3224" s="149" t="s">
        <v>2028</v>
      </c>
      <c r="F3224" s="150">
        <v>11.02</v>
      </c>
      <c r="G3224" s="150">
        <v>0.47727999999999998</v>
      </c>
      <c r="H3224" s="150">
        <v>3.2000000000000001E-2</v>
      </c>
      <c r="I3224" s="151">
        <f t="shared" si="330"/>
        <v>1.92</v>
      </c>
      <c r="J3224">
        <f t="shared" si="331"/>
        <v>1.2799999999999998</v>
      </c>
      <c r="K3224">
        <f t="shared" si="332"/>
        <v>0.96</v>
      </c>
      <c r="L3224">
        <f t="shared" si="333"/>
        <v>1.44</v>
      </c>
      <c r="M3224" s="150"/>
      <c r="U3224" s="239"/>
    </row>
    <row r="3225" spans="1:21">
      <c r="A3225" s="239" t="s">
        <v>3987</v>
      </c>
      <c r="B3225" s="239">
        <f t="shared" si="328"/>
        <v>152</v>
      </c>
      <c r="C3225" s="239">
        <f t="shared" si="329"/>
        <v>5</v>
      </c>
      <c r="E3225" s="149" t="s">
        <v>2029</v>
      </c>
      <c r="F3225" s="150">
        <v>18.13</v>
      </c>
      <c r="G3225" s="150">
        <v>0.47727999999999998</v>
      </c>
      <c r="H3225" s="150">
        <v>5.2000000000000005E-2</v>
      </c>
      <c r="I3225" s="151">
        <f t="shared" si="330"/>
        <v>3.12</v>
      </c>
      <c r="J3225">
        <f t="shared" si="331"/>
        <v>2.08</v>
      </c>
      <c r="K3225">
        <f t="shared" si="332"/>
        <v>1.56</v>
      </c>
      <c r="L3225">
        <f t="shared" si="333"/>
        <v>2.34</v>
      </c>
      <c r="M3225" s="150"/>
      <c r="U3225" s="239"/>
    </row>
    <row r="3226" spans="1:21">
      <c r="A3226" s="239" t="s">
        <v>3987</v>
      </c>
      <c r="B3226" s="239">
        <f t="shared" si="328"/>
        <v>152</v>
      </c>
      <c r="C3226" s="239">
        <f t="shared" si="329"/>
        <v>6</v>
      </c>
      <c r="E3226" s="149" t="s">
        <v>2030</v>
      </c>
      <c r="F3226" s="150">
        <v>21.6</v>
      </c>
      <c r="G3226" s="150">
        <v>0.47727999999999998</v>
      </c>
      <c r="H3226" s="150">
        <v>0.06</v>
      </c>
      <c r="I3226" s="151">
        <f t="shared" si="330"/>
        <v>3.5999999999999996</v>
      </c>
      <c r="J3226">
        <f t="shared" si="331"/>
        <v>2.3999999999999995</v>
      </c>
      <c r="K3226">
        <f t="shared" si="332"/>
        <v>1.7999999999999998</v>
      </c>
      <c r="L3226">
        <f t="shared" si="333"/>
        <v>2.6999999999999997</v>
      </c>
      <c r="M3226" s="150"/>
      <c r="U3226" s="239"/>
    </row>
    <row r="3227" spans="1:21">
      <c r="A3227" s="239" t="s">
        <v>3987</v>
      </c>
      <c r="B3227" s="239">
        <f t="shared" si="328"/>
        <v>152.4</v>
      </c>
      <c r="C3227" s="239">
        <f t="shared" si="329"/>
        <v>16</v>
      </c>
      <c r="E3227" s="149" t="s">
        <v>3993</v>
      </c>
      <c r="F3227" s="150">
        <v>53.8</v>
      </c>
      <c r="G3227" s="150">
        <v>0.48</v>
      </c>
      <c r="H3227" s="150">
        <v>0.20400000000000001</v>
      </c>
      <c r="I3227" s="151">
        <f t="shared" si="330"/>
        <v>12.24</v>
      </c>
      <c r="J3227">
        <f t="shared" si="331"/>
        <v>8.16</v>
      </c>
      <c r="K3227">
        <f t="shared" si="332"/>
        <v>6.12</v>
      </c>
      <c r="L3227">
        <f t="shared" si="333"/>
        <v>9.18</v>
      </c>
      <c r="M3227" s="150"/>
      <c r="U3227" s="239"/>
    </row>
    <row r="3228" spans="1:21">
      <c r="A3228" s="239" t="s">
        <v>3987</v>
      </c>
      <c r="B3228" s="239">
        <f t="shared" si="328"/>
        <v>152.4</v>
      </c>
      <c r="C3228" s="239">
        <f t="shared" si="329"/>
        <v>25</v>
      </c>
      <c r="E3228" s="149" t="s">
        <v>3992</v>
      </c>
      <c r="F3228" s="150">
        <v>78.5</v>
      </c>
      <c r="G3228" s="150">
        <v>0.48</v>
      </c>
      <c r="H3228" s="150">
        <v>0.248</v>
      </c>
      <c r="I3228" s="151">
        <f t="shared" si="330"/>
        <v>14.879999999999999</v>
      </c>
      <c r="J3228">
        <f t="shared" si="331"/>
        <v>9.9199999999999982</v>
      </c>
      <c r="K3228">
        <f t="shared" si="332"/>
        <v>7.4399999999999995</v>
      </c>
      <c r="L3228">
        <f t="shared" si="333"/>
        <v>11.16</v>
      </c>
      <c r="M3228" s="150"/>
      <c r="U3228" s="239"/>
    </row>
    <row r="3229" spans="1:21">
      <c r="A3229" s="239" t="s">
        <v>3987</v>
      </c>
      <c r="B3229" s="239">
        <f t="shared" si="328"/>
        <v>155</v>
      </c>
      <c r="C3229" s="239">
        <f t="shared" si="329"/>
        <v>2.5</v>
      </c>
      <c r="E3229" s="149" t="s">
        <v>2032</v>
      </c>
      <c r="F3229" s="150">
        <v>9.4</v>
      </c>
      <c r="G3229" s="150">
        <v>0.48670000000000002</v>
      </c>
      <c r="H3229" s="150">
        <v>2.8000000000000004E-2</v>
      </c>
      <c r="I3229" s="151">
        <f t="shared" si="330"/>
        <v>1.6800000000000002</v>
      </c>
      <c r="J3229">
        <f t="shared" si="331"/>
        <v>1.1200000000000001</v>
      </c>
      <c r="K3229">
        <f t="shared" si="332"/>
        <v>0.84000000000000008</v>
      </c>
      <c r="L3229">
        <f t="shared" si="333"/>
        <v>1.2600000000000002</v>
      </c>
      <c r="M3229" s="150"/>
      <c r="U3229" s="239"/>
    </row>
    <row r="3230" spans="1:21">
      <c r="A3230" s="239" t="s">
        <v>3987</v>
      </c>
      <c r="B3230" s="239">
        <f t="shared" si="328"/>
        <v>155</v>
      </c>
      <c r="C3230" s="239">
        <f t="shared" si="329"/>
        <v>3</v>
      </c>
      <c r="E3230" s="149" t="s">
        <v>2033</v>
      </c>
      <c r="F3230" s="150">
        <v>11.25</v>
      </c>
      <c r="G3230" s="150">
        <v>0.48670000000000002</v>
      </c>
      <c r="H3230" s="150">
        <v>3.2000000000000001E-2</v>
      </c>
      <c r="I3230" s="151">
        <f t="shared" si="330"/>
        <v>1.92</v>
      </c>
      <c r="J3230">
        <f t="shared" si="331"/>
        <v>1.2799999999999998</v>
      </c>
      <c r="K3230">
        <f t="shared" si="332"/>
        <v>0.96</v>
      </c>
      <c r="L3230">
        <f t="shared" si="333"/>
        <v>1.44</v>
      </c>
      <c r="M3230" s="150"/>
      <c r="U3230" s="239"/>
    </row>
    <row r="3231" spans="1:21">
      <c r="A3231" s="239" t="s">
        <v>3987</v>
      </c>
      <c r="B3231" s="239">
        <f t="shared" si="328"/>
        <v>155</v>
      </c>
      <c r="C3231" s="239">
        <f t="shared" si="329"/>
        <v>5</v>
      </c>
      <c r="E3231" s="149" t="s">
        <v>2034</v>
      </c>
      <c r="F3231" s="150">
        <v>18.5</v>
      </c>
      <c r="G3231" s="150">
        <v>0.48670000000000002</v>
      </c>
      <c r="H3231" s="150">
        <v>5.2000000000000005E-2</v>
      </c>
      <c r="I3231" s="151">
        <f t="shared" si="330"/>
        <v>3.12</v>
      </c>
      <c r="J3231">
        <f t="shared" si="331"/>
        <v>2.08</v>
      </c>
      <c r="K3231">
        <f t="shared" si="332"/>
        <v>1.56</v>
      </c>
      <c r="L3231">
        <f t="shared" si="333"/>
        <v>2.34</v>
      </c>
      <c r="M3231" s="150"/>
      <c r="U3231" s="239"/>
    </row>
    <row r="3232" spans="1:21">
      <c r="A3232" s="239" t="s">
        <v>3987</v>
      </c>
      <c r="B3232" s="239">
        <f t="shared" si="328"/>
        <v>155</v>
      </c>
      <c r="C3232" s="239">
        <f t="shared" si="329"/>
        <v>7.5</v>
      </c>
      <c r="E3232" s="149" t="s">
        <v>2035</v>
      </c>
      <c r="F3232" s="150">
        <v>27.76</v>
      </c>
      <c r="G3232" s="150">
        <v>0.48670000000000002</v>
      </c>
      <c r="H3232" s="150">
        <v>7.5999999999999998E-2</v>
      </c>
      <c r="I3232" s="151">
        <f t="shared" si="330"/>
        <v>4.5599999999999996</v>
      </c>
      <c r="J3232">
        <f t="shared" si="331"/>
        <v>3.0399999999999996</v>
      </c>
      <c r="K3232">
        <f t="shared" si="332"/>
        <v>2.2799999999999998</v>
      </c>
      <c r="L3232">
        <f t="shared" si="333"/>
        <v>3.42</v>
      </c>
      <c r="M3232" s="150"/>
      <c r="U3232" s="239"/>
    </row>
    <row r="3233" spans="1:21">
      <c r="A3233" s="239" t="s">
        <v>3987</v>
      </c>
      <c r="B3233" s="239">
        <f t="shared" si="328"/>
        <v>155</v>
      </c>
      <c r="C3233" s="239">
        <f t="shared" si="329"/>
        <v>10</v>
      </c>
      <c r="E3233" s="149" t="s">
        <v>2031</v>
      </c>
      <c r="F3233" s="150">
        <v>35.76</v>
      </c>
      <c r="G3233" s="150">
        <v>0.48670000000000002</v>
      </c>
      <c r="H3233" s="150">
        <v>0.1</v>
      </c>
      <c r="I3233" s="151">
        <f t="shared" si="330"/>
        <v>6</v>
      </c>
      <c r="J3233">
        <f t="shared" si="331"/>
        <v>4</v>
      </c>
      <c r="K3233">
        <f t="shared" si="332"/>
        <v>3</v>
      </c>
      <c r="L3233">
        <f t="shared" si="333"/>
        <v>4.5</v>
      </c>
      <c r="M3233" s="150"/>
      <c r="U3233" s="239"/>
    </row>
    <row r="3234" spans="1:21">
      <c r="A3234" s="239" t="s">
        <v>3987</v>
      </c>
      <c r="B3234" s="239">
        <f t="shared" si="328"/>
        <v>157</v>
      </c>
      <c r="C3234" s="239">
        <f t="shared" si="329"/>
        <v>3.5</v>
      </c>
      <c r="E3234" s="149" t="s">
        <v>2036</v>
      </c>
      <c r="F3234" s="150">
        <v>13.25</v>
      </c>
      <c r="G3234" s="150">
        <v>0.49297999999999997</v>
      </c>
      <c r="H3234" s="150">
        <v>3.5999999999999997E-2</v>
      </c>
      <c r="I3234" s="151">
        <f t="shared" si="330"/>
        <v>2.1599999999999997</v>
      </c>
      <c r="J3234">
        <f t="shared" si="331"/>
        <v>1.4399999999999997</v>
      </c>
      <c r="K3234">
        <f t="shared" si="332"/>
        <v>1.0799999999999998</v>
      </c>
      <c r="L3234">
        <f t="shared" si="333"/>
        <v>1.6199999999999997</v>
      </c>
      <c r="M3234" s="150"/>
      <c r="U3234" s="239"/>
    </row>
    <row r="3235" spans="1:21">
      <c r="A3235" s="239" t="s">
        <v>3987</v>
      </c>
      <c r="B3235" s="239">
        <f t="shared" si="328"/>
        <v>159</v>
      </c>
      <c r="C3235" s="239">
        <f t="shared" si="329"/>
        <v>2.5</v>
      </c>
      <c r="E3235" s="149" t="s">
        <v>2043</v>
      </c>
      <c r="F3235" s="150">
        <v>9.65</v>
      </c>
      <c r="G3235" s="150">
        <v>0.49925999999999998</v>
      </c>
      <c r="H3235" s="150">
        <v>2.8000000000000004E-2</v>
      </c>
      <c r="I3235" s="151">
        <f t="shared" si="330"/>
        <v>1.6800000000000002</v>
      </c>
      <c r="J3235">
        <f t="shared" si="331"/>
        <v>1.1200000000000001</v>
      </c>
      <c r="K3235">
        <f t="shared" si="332"/>
        <v>0.84000000000000008</v>
      </c>
      <c r="L3235">
        <f t="shared" si="333"/>
        <v>1.2600000000000002</v>
      </c>
      <c r="M3235" s="150"/>
      <c r="U3235" s="239"/>
    </row>
    <row r="3236" spans="1:21">
      <c r="A3236" s="239" t="s">
        <v>3987</v>
      </c>
      <c r="B3236" s="239">
        <f t="shared" si="328"/>
        <v>159</v>
      </c>
      <c r="C3236" s="239">
        <f t="shared" si="329"/>
        <v>4.5</v>
      </c>
      <c r="E3236" s="149" t="s">
        <v>2048</v>
      </c>
      <c r="F3236" s="150">
        <v>17.100000000000001</v>
      </c>
      <c r="G3236" s="150">
        <v>0.49925999999999998</v>
      </c>
      <c r="H3236" s="150">
        <v>4.8000000000000001E-2</v>
      </c>
      <c r="I3236" s="151">
        <f t="shared" si="330"/>
        <v>2.88</v>
      </c>
      <c r="J3236">
        <f t="shared" si="331"/>
        <v>1.92</v>
      </c>
      <c r="K3236">
        <f t="shared" si="332"/>
        <v>1.44</v>
      </c>
      <c r="L3236">
        <f t="shared" si="333"/>
        <v>2.16</v>
      </c>
      <c r="M3236" s="150"/>
      <c r="U3236" s="239"/>
    </row>
    <row r="3237" spans="1:21">
      <c r="A3237" s="239" t="s">
        <v>3987</v>
      </c>
      <c r="B3237" s="239">
        <f t="shared" si="328"/>
        <v>159</v>
      </c>
      <c r="C3237" s="239">
        <f t="shared" si="329"/>
        <v>4.5</v>
      </c>
      <c r="E3237" s="149" t="s">
        <v>2048</v>
      </c>
      <c r="F3237" s="150">
        <v>17.149999999999999</v>
      </c>
      <c r="G3237" s="150">
        <v>0.49925999999999998</v>
      </c>
      <c r="H3237" s="150">
        <v>4.8000000000000001E-2</v>
      </c>
      <c r="I3237" s="151">
        <f t="shared" si="330"/>
        <v>2.88</v>
      </c>
      <c r="J3237">
        <f t="shared" si="331"/>
        <v>1.92</v>
      </c>
      <c r="K3237">
        <f t="shared" si="332"/>
        <v>1.44</v>
      </c>
      <c r="L3237">
        <f t="shared" si="333"/>
        <v>2.16</v>
      </c>
      <c r="M3237" s="150"/>
      <c r="U3237" s="239"/>
    </row>
    <row r="3238" spans="1:21">
      <c r="A3238" s="239" t="s">
        <v>3987</v>
      </c>
      <c r="B3238" s="239">
        <f t="shared" ref="B3238:B3301" si="334">SPLITME($E3238,0,"*","tube Ø")</f>
        <v>159</v>
      </c>
      <c r="C3238" s="239">
        <f t="shared" ref="C3238:C3301" si="335">SPLITME($E3238,1,"*","tube Ø")</f>
        <v>5</v>
      </c>
      <c r="E3238" s="149" t="s">
        <v>2049</v>
      </c>
      <c r="F3238" s="150">
        <v>19</v>
      </c>
      <c r="G3238" s="150">
        <v>0.49925999999999998</v>
      </c>
      <c r="H3238" s="150">
        <v>5.2000000000000005E-2</v>
      </c>
      <c r="I3238" s="151">
        <f t="shared" si="330"/>
        <v>3.12</v>
      </c>
      <c r="J3238">
        <f t="shared" si="331"/>
        <v>2.08</v>
      </c>
      <c r="K3238">
        <f t="shared" si="332"/>
        <v>1.56</v>
      </c>
      <c r="L3238">
        <f t="shared" si="333"/>
        <v>2.34</v>
      </c>
      <c r="M3238" s="150"/>
      <c r="U3238" s="239"/>
    </row>
    <row r="3239" spans="1:21">
      <c r="A3239" s="239" t="s">
        <v>3987</v>
      </c>
      <c r="B3239" s="239">
        <f t="shared" si="334"/>
        <v>159</v>
      </c>
      <c r="C3239" s="239">
        <f t="shared" si="335"/>
        <v>5.6</v>
      </c>
      <c r="E3239" s="149" t="s">
        <v>2050</v>
      </c>
      <c r="F3239" s="150">
        <v>21.2</v>
      </c>
      <c r="G3239" s="150">
        <v>0.49925999999999998</v>
      </c>
      <c r="H3239" s="150">
        <v>0.06</v>
      </c>
      <c r="I3239" s="151">
        <f t="shared" si="330"/>
        <v>3.5999999999999996</v>
      </c>
      <c r="J3239">
        <f t="shared" si="331"/>
        <v>2.3999999999999995</v>
      </c>
      <c r="K3239">
        <f t="shared" si="332"/>
        <v>1.7999999999999998</v>
      </c>
      <c r="L3239">
        <f t="shared" si="333"/>
        <v>2.6999999999999997</v>
      </c>
      <c r="M3239" s="150"/>
      <c r="U3239" s="239"/>
    </row>
    <row r="3240" spans="1:21">
      <c r="A3240" s="239" t="s">
        <v>3987</v>
      </c>
      <c r="B3240" s="239">
        <f t="shared" si="334"/>
        <v>159</v>
      </c>
      <c r="C3240" s="239">
        <f t="shared" si="335"/>
        <v>6.3</v>
      </c>
      <c r="E3240" s="149" t="s">
        <v>2051</v>
      </c>
      <c r="F3240" s="150">
        <v>23.7</v>
      </c>
      <c r="G3240" s="150">
        <v>0.49925999999999998</v>
      </c>
      <c r="H3240" s="150">
        <v>6.8000000000000005E-2</v>
      </c>
      <c r="I3240" s="151">
        <f t="shared" si="330"/>
        <v>4.08</v>
      </c>
      <c r="J3240">
        <f t="shared" si="331"/>
        <v>2.7199999999999998</v>
      </c>
      <c r="K3240">
        <f t="shared" si="332"/>
        <v>2.04</v>
      </c>
      <c r="L3240">
        <f t="shared" si="333"/>
        <v>3.06</v>
      </c>
      <c r="M3240" s="150"/>
      <c r="U3240" s="239"/>
    </row>
    <row r="3241" spans="1:21">
      <c r="A3241" s="239" t="s">
        <v>3987</v>
      </c>
      <c r="B3241" s="239">
        <f t="shared" si="334"/>
        <v>159</v>
      </c>
      <c r="C3241" s="239">
        <f t="shared" si="335"/>
        <v>7.1</v>
      </c>
      <c r="E3241" s="149" t="s">
        <v>2052</v>
      </c>
      <c r="F3241" s="150">
        <v>26.6</v>
      </c>
      <c r="G3241" s="150">
        <v>0.49925999999999998</v>
      </c>
      <c r="H3241" s="150">
        <v>7.5999999999999998E-2</v>
      </c>
      <c r="I3241" s="151">
        <f t="shared" si="330"/>
        <v>4.5599999999999996</v>
      </c>
      <c r="J3241">
        <f t="shared" si="331"/>
        <v>3.0399999999999996</v>
      </c>
      <c r="K3241">
        <f t="shared" si="332"/>
        <v>2.2799999999999998</v>
      </c>
      <c r="L3241">
        <f t="shared" si="333"/>
        <v>3.42</v>
      </c>
      <c r="M3241" s="150"/>
      <c r="U3241" s="239"/>
    </row>
    <row r="3242" spans="1:21">
      <c r="A3242" s="239" t="s">
        <v>3987</v>
      </c>
      <c r="B3242" s="239">
        <f t="shared" si="334"/>
        <v>159</v>
      </c>
      <c r="C3242" s="239">
        <f t="shared" si="335"/>
        <v>8</v>
      </c>
      <c r="E3242" s="149" t="s">
        <v>2053</v>
      </c>
      <c r="F3242" s="150">
        <v>29.8</v>
      </c>
      <c r="G3242" s="150">
        <v>0.49925999999999998</v>
      </c>
      <c r="H3242" s="150">
        <v>8.3999999999999991E-2</v>
      </c>
      <c r="I3242" s="151">
        <f t="shared" si="330"/>
        <v>5.0399999999999991</v>
      </c>
      <c r="J3242">
        <f t="shared" si="331"/>
        <v>3.3599999999999994</v>
      </c>
      <c r="K3242">
        <f t="shared" si="332"/>
        <v>2.5199999999999996</v>
      </c>
      <c r="L3242">
        <f t="shared" si="333"/>
        <v>3.7799999999999994</v>
      </c>
      <c r="M3242" s="150"/>
      <c r="U3242" s="239"/>
    </row>
    <row r="3243" spans="1:21">
      <c r="A3243" s="239" t="s">
        <v>3987</v>
      </c>
      <c r="B3243" s="239">
        <f t="shared" si="334"/>
        <v>159</v>
      </c>
      <c r="C3243" s="239">
        <f t="shared" si="335"/>
        <v>8.8000000000000007</v>
      </c>
      <c r="E3243" s="149" t="s">
        <v>2054</v>
      </c>
      <c r="F3243" s="150">
        <v>32.6</v>
      </c>
      <c r="G3243" s="150">
        <v>0.49925999999999998</v>
      </c>
      <c r="H3243" s="150">
        <v>9.1999999999999998E-2</v>
      </c>
      <c r="I3243" s="151">
        <f t="shared" si="330"/>
        <v>5.52</v>
      </c>
      <c r="J3243">
        <f t="shared" si="331"/>
        <v>3.6799999999999997</v>
      </c>
      <c r="K3243">
        <f t="shared" si="332"/>
        <v>2.76</v>
      </c>
      <c r="L3243">
        <f t="shared" si="333"/>
        <v>4.1399999999999997</v>
      </c>
      <c r="M3243" s="150"/>
      <c r="U3243" s="239"/>
    </row>
    <row r="3244" spans="1:21">
      <c r="A3244" s="239" t="s">
        <v>3987</v>
      </c>
      <c r="B3244" s="239">
        <f t="shared" si="334"/>
        <v>159</v>
      </c>
      <c r="C3244" s="239">
        <f t="shared" si="335"/>
        <v>10</v>
      </c>
      <c r="E3244" s="149" t="s">
        <v>2037</v>
      </c>
      <c r="F3244" s="150">
        <v>36.700000000000003</v>
      </c>
      <c r="G3244" s="150">
        <v>0.49925999999999998</v>
      </c>
      <c r="H3244" s="150">
        <v>0.10400000000000001</v>
      </c>
      <c r="I3244" s="151">
        <f t="shared" si="330"/>
        <v>6.24</v>
      </c>
      <c r="J3244">
        <f t="shared" si="331"/>
        <v>4.16</v>
      </c>
      <c r="K3244">
        <f t="shared" si="332"/>
        <v>3.12</v>
      </c>
      <c r="L3244">
        <f t="shared" si="333"/>
        <v>4.68</v>
      </c>
      <c r="M3244" s="150"/>
      <c r="U3244" s="239"/>
    </row>
    <row r="3245" spans="1:21">
      <c r="A3245" s="239" t="s">
        <v>3987</v>
      </c>
      <c r="B3245" s="239">
        <f t="shared" si="334"/>
        <v>159</v>
      </c>
      <c r="C3245" s="239">
        <f t="shared" si="335"/>
        <v>11</v>
      </c>
      <c r="E3245" s="149" t="s">
        <v>2038</v>
      </c>
      <c r="F3245" s="150">
        <v>40.1</v>
      </c>
      <c r="G3245" s="150">
        <v>0.49925999999999998</v>
      </c>
      <c r="H3245" s="150">
        <v>0.11200000000000002</v>
      </c>
      <c r="I3245" s="151">
        <f t="shared" si="330"/>
        <v>6.7200000000000006</v>
      </c>
      <c r="J3245">
        <f t="shared" si="331"/>
        <v>4.4800000000000004</v>
      </c>
      <c r="K3245">
        <f t="shared" si="332"/>
        <v>3.3600000000000003</v>
      </c>
      <c r="L3245">
        <f t="shared" si="333"/>
        <v>5.0400000000000009</v>
      </c>
      <c r="M3245" s="150"/>
      <c r="U3245" s="239"/>
    </row>
    <row r="3246" spans="1:21">
      <c r="A3246" s="239" t="s">
        <v>3987</v>
      </c>
      <c r="B3246" s="239">
        <f t="shared" si="334"/>
        <v>159</v>
      </c>
      <c r="C3246" s="239">
        <f t="shared" si="335"/>
        <v>12.5</v>
      </c>
      <c r="E3246" s="149" t="s">
        <v>2039</v>
      </c>
      <c r="F3246" s="150">
        <v>45.2</v>
      </c>
      <c r="G3246" s="150">
        <v>0.49925999999999998</v>
      </c>
      <c r="H3246" s="150">
        <v>0.128</v>
      </c>
      <c r="I3246" s="151">
        <f t="shared" si="330"/>
        <v>7.68</v>
      </c>
      <c r="J3246">
        <f t="shared" si="331"/>
        <v>5.1199999999999992</v>
      </c>
      <c r="K3246">
        <f t="shared" si="332"/>
        <v>3.84</v>
      </c>
      <c r="L3246">
        <f t="shared" si="333"/>
        <v>5.76</v>
      </c>
      <c r="M3246" s="150"/>
      <c r="U3246" s="239"/>
    </row>
    <row r="3247" spans="1:21">
      <c r="A3247" s="239" t="s">
        <v>3987</v>
      </c>
      <c r="B3247" s="239">
        <f t="shared" si="334"/>
        <v>159</v>
      </c>
      <c r="C3247" s="239">
        <f t="shared" si="335"/>
        <v>14.2</v>
      </c>
      <c r="E3247" s="149" t="s">
        <v>2040</v>
      </c>
      <c r="F3247" s="150">
        <v>50.7</v>
      </c>
      <c r="G3247" s="150">
        <v>0.49925999999999998</v>
      </c>
      <c r="H3247" s="150">
        <v>0.14000000000000001</v>
      </c>
      <c r="I3247" s="151">
        <f t="shared" si="330"/>
        <v>8.4</v>
      </c>
      <c r="J3247">
        <f t="shared" si="331"/>
        <v>5.6</v>
      </c>
      <c r="K3247">
        <f t="shared" si="332"/>
        <v>4.2</v>
      </c>
      <c r="L3247">
        <f t="shared" si="333"/>
        <v>6.3000000000000007</v>
      </c>
      <c r="M3247" s="150"/>
      <c r="U3247" s="239"/>
    </row>
    <row r="3248" spans="1:21">
      <c r="A3248" s="239" t="s">
        <v>3987</v>
      </c>
      <c r="B3248" s="239">
        <f t="shared" si="334"/>
        <v>159</v>
      </c>
      <c r="C3248" s="239">
        <f t="shared" si="335"/>
        <v>16</v>
      </c>
      <c r="E3248" s="149" t="s">
        <v>2041</v>
      </c>
      <c r="F3248" s="150">
        <v>56.4</v>
      </c>
      <c r="G3248" s="150">
        <v>0.49925999999999998</v>
      </c>
      <c r="H3248" s="150">
        <v>0.156</v>
      </c>
      <c r="I3248" s="151">
        <f t="shared" si="330"/>
        <v>9.36</v>
      </c>
      <c r="J3248">
        <f t="shared" si="331"/>
        <v>6.2399999999999993</v>
      </c>
      <c r="K3248">
        <f t="shared" si="332"/>
        <v>4.68</v>
      </c>
      <c r="L3248">
        <f t="shared" si="333"/>
        <v>7.02</v>
      </c>
      <c r="M3248" s="150"/>
      <c r="U3248" s="239"/>
    </row>
    <row r="3249" spans="1:21">
      <c r="A3249" s="239" t="s">
        <v>3987</v>
      </c>
      <c r="B3249" s="239">
        <f t="shared" si="334"/>
        <v>159</v>
      </c>
      <c r="C3249" s="239">
        <f t="shared" si="335"/>
        <v>17.5</v>
      </c>
      <c r="E3249" s="149" t="s">
        <v>2042</v>
      </c>
      <c r="F3249" s="150">
        <v>61.1</v>
      </c>
      <c r="G3249" s="150">
        <v>0.49925999999999998</v>
      </c>
      <c r="H3249" s="150">
        <v>0.17199999999999999</v>
      </c>
      <c r="I3249" s="151">
        <f t="shared" si="330"/>
        <v>10.319999999999999</v>
      </c>
      <c r="J3249">
        <f t="shared" si="331"/>
        <v>6.879999999999999</v>
      </c>
      <c r="K3249">
        <f t="shared" si="332"/>
        <v>5.1599999999999993</v>
      </c>
      <c r="L3249">
        <f t="shared" si="333"/>
        <v>7.7399999999999984</v>
      </c>
      <c r="M3249" s="150"/>
      <c r="U3249" s="239"/>
    </row>
    <row r="3250" spans="1:21">
      <c r="A3250" s="239" t="s">
        <v>3987</v>
      </c>
      <c r="B3250" s="239">
        <f t="shared" si="334"/>
        <v>159</v>
      </c>
      <c r="C3250" s="239">
        <f t="shared" si="335"/>
        <v>20</v>
      </c>
      <c r="E3250" s="149" t="s">
        <v>2044</v>
      </c>
      <c r="F3250" s="150">
        <v>68.599999999999994</v>
      </c>
      <c r="G3250" s="150">
        <v>0.49925999999999998</v>
      </c>
      <c r="H3250" s="150">
        <v>0.192</v>
      </c>
      <c r="I3250" s="151">
        <f t="shared" si="330"/>
        <v>11.52</v>
      </c>
      <c r="J3250">
        <f t="shared" si="331"/>
        <v>7.68</v>
      </c>
      <c r="K3250">
        <f t="shared" si="332"/>
        <v>5.76</v>
      </c>
      <c r="L3250">
        <f t="shared" si="333"/>
        <v>8.64</v>
      </c>
      <c r="M3250" s="150"/>
      <c r="U3250" s="239"/>
    </row>
    <row r="3251" spans="1:21">
      <c r="A3251" s="239" t="s">
        <v>3987</v>
      </c>
      <c r="B3251" s="239">
        <f t="shared" si="334"/>
        <v>159</v>
      </c>
      <c r="C3251" s="239">
        <f t="shared" si="335"/>
        <v>22.2</v>
      </c>
      <c r="E3251" s="149" t="s">
        <v>2045</v>
      </c>
      <c r="F3251" s="150">
        <v>74.900000000000006</v>
      </c>
      <c r="G3251" s="150">
        <v>0.49925999999999998</v>
      </c>
      <c r="H3251" s="150">
        <v>0.20800000000000002</v>
      </c>
      <c r="I3251" s="151">
        <f t="shared" si="330"/>
        <v>12.48</v>
      </c>
      <c r="J3251">
        <f t="shared" si="331"/>
        <v>8.32</v>
      </c>
      <c r="K3251">
        <f t="shared" si="332"/>
        <v>6.24</v>
      </c>
      <c r="L3251">
        <f t="shared" si="333"/>
        <v>9.36</v>
      </c>
      <c r="M3251" s="150"/>
      <c r="U3251" s="239"/>
    </row>
    <row r="3252" spans="1:21">
      <c r="A3252" s="239" t="s">
        <v>3987</v>
      </c>
      <c r="B3252" s="239">
        <f t="shared" si="334"/>
        <v>159</v>
      </c>
      <c r="C3252" s="239">
        <f t="shared" si="335"/>
        <v>25</v>
      </c>
      <c r="E3252" s="149" t="s">
        <v>2046</v>
      </c>
      <c r="F3252" s="150">
        <v>82.6</v>
      </c>
      <c r="G3252" s="150">
        <v>0.49925999999999998</v>
      </c>
      <c r="H3252" s="150">
        <v>0.23199999999999998</v>
      </c>
      <c r="I3252" s="151">
        <f t="shared" si="330"/>
        <v>13.919999999999998</v>
      </c>
      <c r="J3252">
        <f t="shared" si="331"/>
        <v>9.2799999999999976</v>
      </c>
      <c r="K3252">
        <f t="shared" si="332"/>
        <v>6.9599999999999991</v>
      </c>
      <c r="L3252">
        <f t="shared" si="333"/>
        <v>10.439999999999998</v>
      </c>
      <c r="M3252" s="150"/>
      <c r="U3252" s="239"/>
    </row>
    <row r="3253" spans="1:21">
      <c r="A3253" s="239" t="s">
        <v>3987</v>
      </c>
      <c r="B3253" s="239">
        <f t="shared" si="334"/>
        <v>159</v>
      </c>
      <c r="C3253" s="239">
        <f t="shared" si="335"/>
        <v>28</v>
      </c>
      <c r="E3253" s="149" t="s">
        <v>2047</v>
      </c>
      <c r="F3253" s="150">
        <v>90.5</v>
      </c>
      <c r="G3253" s="150">
        <v>0.49925999999999998</v>
      </c>
      <c r="H3253" s="150">
        <v>0.252</v>
      </c>
      <c r="I3253" s="151">
        <f t="shared" si="330"/>
        <v>15.120000000000001</v>
      </c>
      <c r="J3253">
        <f t="shared" si="331"/>
        <v>10.08</v>
      </c>
      <c r="K3253">
        <f t="shared" si="332"/>
        <v>7.5600000000000005</v>
      </c>
      <c r="L3253">
        <f t="shared" si="333"/>
        <v>11.34</v>
      </c>
      <c r="M3253" s="150"/>
      <c r="U3253" s="239"/>
    </row>
    <row r="3254" spans="1:21">
      <c r="A3254" s="239" t="s">
        <v>3987</v>
      </c>
      <c r="B3254" s="239">
        <f t="shared" si="334"/>
        <v>160</v>
      </c>
      <c r="C3254" s="239">
        <f t="shared" si="335"/>
        <v>2.5</v>
      </c>
      <c r="E3254" s="149" t="s">
        <v>2081</v>
      </c>
      <c r="F3254" s="150">
        <v>9.7100000000000009</v>
      </c>
      <c r="G3254" s="150">
        <v>0.50239999999999996</v>
      </c>
      <c r="H3254" s="150">
        <v>2.8000000000000004E-2</v>
      </c>
      <c r="I3254" s="151">
        <f t="shared" si="330"/>
        <v>1.6800000000000002</v>
      </c>
      <c r="J3254">
        <f t="shared" si="331"/>
        <v>1.1200000000000001</v>
      </c>
      <c r="K3254">
        <f t="shared" si="332"/>
        <v>0.84000000000000008</v>
      </c>
      <c r="L3254">
        <f t="shared" si="333"/>
        <v>1.2600000000000002</v>
      </c>
      <c r="M3254" s="150"/>
      <c r="U3254" s="239"/>
    </row>
    <row r="3255" spans="1:21">
      <c r="A3255" s="239" t="s">
        <v>3987</v>
      </c>
      <c r="B3255" s="239">
        <f t="shared" si="334"/>
        <v>160</v>
      </c>
      <c r="C3255" s="239">
        <f t="shared" si="335"/>
        <v>3</v>
      </c>
      <c r="E3255" s="149" t="s">
        <v>2083</v>
      </c>
      <c r="F3255" s="150">
        <v>11.62</v>
      </c>
      <c r="G3255" s="150">
        <v>0.50239999999999996</v>
      </c>
      <c r="H3255" s="150">
        <v>3.2000000000000001E-2</v>
      </c>
      <c r="I3255" s="151">
        <f t="shared" si="330"/>
        <v>1.92</v>
      </c>
      <c r="J3255">
        <f t="shared" si="331"/>
        <v>1.2799999999999998</v>
      </c>
      <c r="K3255">
        <f t="shared" si="332"/>
        <v>0.96</v>
      </c>
      <c r="L3255">
        <f t="shared" si="333"/>
        <v>1.44</v>
      </c>
      <c r="M3255" s="150"/>
      <c r="U3255" s="239"/>
    </row>
    <row r="3256" spans="1:21">
      <c r="A3256" s="239" t="s">
        <v>3987</v>
      </c>
      <c r="B3256" s="239">
        <f t="shared" si="334"/>
        <v>160</v>
      </c>
      <c r="C3256" s="239">
        <f t="shared" si="335"/>
        <v>3.5</v>
      </c>
      <c r="E3256" s="149" t="s">
        <v>2084</v>
      </c>
      <c r="F3256" s="150">
        <v>13.51</v>
      </c>
      <c r="G3256" s="150">
        <v>0.50239999999999996</v>
      </c>
      <c r="H3256" s="150">
        <v>3.5999999999999997E-2</v>
      </c>
      <c r="I3256" s="151">
        <f t="shared" si="330"/>
        <v>2.1599999999999997</v>
      </c>
      <c r="J3256">
        <f t="shared" si="331"/>
        <v>1.4399999999999997</v>
      </c>
      <c r="K3256">
        <f t="shared" si="332"/>
        <v>1.0799999999999998</v>
      </c>
      <c r="L3256">
        <f t="shared" si="333"/>
        <v>1.6199999999999997</v>
      </c>
      <c r="M3256" s="150"/>
      <c r="U3256" s="239"/>
    </row>
    <row r="3257" spans="1:21">
      <c r="A3257" s="239" t="s">
        <v>3987</v>
      </c>
      <c r="B3257" s="239">
        <f t="shared" si="334"/>
        <v>160</v>
      </c>
      <c r="C3257" s="239">
        <f t="shared" si="335"/>
        <v>4</v>
      </c>
      <c r="E3257" s="149" t="s">
        <v>2087</v>
      </c>
      <c r="F3257" s="150">
        <v>15.39</v>
      </c>
      <c r="G3257" s="150">
        <v>0.50239999999999996</v>
      </c>
      <c r="H3257" s="150">
        <v>4.3999999999999997E-2</v>
      </c>
      <c r="I3257" s="151">
        <f t="shared" si="330"/>
        <v>2.6399999999999997</v>
      </c>
      <c r="J3257">
        <f t="shared" si="331"/>
        <v>1.7599999999999998</v>
      </c>
      <c r="K3257">
        <f t="shared" si="332"/>
        <v>1.3199999999999998</v>
      </c>
      <c r="L3257">
        <f t="shared" si="333"/>
        <v>1.9799999999999998</v>
      </c>
      <c r="M3257" s="150"/>
      <c r="U3257" s="239"/>
    </row>
    <row r="3258" spans="1:21">
      <c r="A3258" s="239" t="s">
        <v>3987</v>
      </c>
      <c r="B3258" s="239">
        <f t="shared" si="334"/>
        <v>160</v>
      </c>
      <c r="C3258" s="239">
        <f t="shared" si="335"/>
        <v>5</v>
      </c>
      <c r="E3258" s="149" t="s">
        <v>2088</v>
      </c>
      <c r="F3258" s="150">
        <v>19.11</v>
      </c>
      <c r="G3258" s="150">
        <v>0.50239999999999996</v>
      </c>
      <c r="H3258" s="150">
        <v>5.2000000000000005E-2</v>
      </c>
      <c r="I3258" s="151">
        <f t="shared" si="330"/>
        <v>3.12</v>
      </c>
      <c r="J3258">
        <f t="shared" si="331"/>
        <v>2.08</v>
      </c>
      <c r="K3258">
        <f t="shared" si="332"/>
        <v>1.56</v>
      </c>
      <c r="L3258">
        <f t="shared" si="333"/>
        <v>2.34</v>
      </c>
      <c r="M3258" s="150"/>
      <c r="U3258" s="239"/>
    </row>
    <row r="3259" spans="1:21">
      <c r="A3259" s="239" t="s">
        <v>3987</v>
      </c>
      <c r="B3259" s="239">
        <f t="shared" si="334"/>
        <v>160</v>
      </c>
      <c r="C3259" s="239">
        <f t="shared" si="335"/>
        <v>6</v>
      </c>
      <c r="E3259" s="149" t="s">
        <v>2089</v>
      </c>
      <c r="F3259" s="150">
        <v>22.79</v>
      </c>
      <c r="G3259" s="150">
        <v>0.50239999999999996</v>
      </c>
      <c r="H3259" s="150">
        <v>6.4000000000000001E-2</v>
      </c>
      <c r="I3259" s="151">
        <f t="shared" si="330"/>
        <v>3.84</v>
      </c>
      <c r="J3259">
        <f t="shared" si="331"/>
        <v>2.5599999999999996</v>
      </c>
      <c r="K3259">
        <f t="shared" si="332"/>
        <v>1.92</v>
      </c>
      <c r="L3259">
        <f t="shared" si="333"/>
        <v>2.88</v>
      </c>
      <c r="M3259" s="150"/>
      <c r="U3259" s="239"/>
    </row>
    <row r="3260" spans="1:21">
      <c r="A3260" s="239" t="s">
        <v>3987</v>
      </c>
      <c r="B3260" s="239">
        <f t="shared" si="334"/>
        <v>160</v>
      </c>
      <c r="C3260" s="239">
        <f t="shared" si="335"/>
        <v>7.5</v>
      </c>
      <c r="E3260" s="149" t="s">
        <v>2090</v>
      </c>
      <c r="F3260" s="150">
        <v>28.21</v>
      </c>
      <c r="G3260" s="150">
        <v>0.50239999999999996</v>
      </c>
      <c r="H3260" s="150">
        <v>0.08</v>
      </c>
      <c r="I3260" s="151">
        <f t="shared" si="330"/>
        <v>4.8</v>
      </c>
      <c r="J3260">
        <f t="shared" si="331"/>
        <v>3.1999999999999997</v>
      </c>
      <c r="K3260">
        <f t="shared" si="332"/>
        <v>2.4</v>
      </c>
      <c r="L3260">
        <f t="shared" si="333"/>
        <v>3.5999999999999996</v>
      </c>
      <c r="M3260" s="150"/>
      <c r="U3260" s="239"/>
    </row>
    <row r="3261" spans="1:21">
      <c r="A3261" s="239" t="s">
        <v>3987</v>
      </c>
      <c r="B3261" s="239">
        <f t="shared" si="334"/>
        <v>160</v>
      </c>
      <c r="C3261" s="239">
        <f t="shared" si="335"/>
        <v>8</v>
      </c>
      <c r="E3261" s="149" t="s">
        <v>2091</v>
      </c>
      <c r="F3261" s="150">
        <v>29.99</v>
      </c>
      <c r="G3261" s="150">
        <v>0.50239999999999996</v>
      </c>
      <c r="H3261" s="150">
        <v>8.3999999999999991E-2</v>
      </c>
      <c r="I3261" s="151">
        <f t="shared" si="330"/>
        <v>5.0399999999999991</v>
      </c>
      <c r="J3261">
        <f t="shared" si="331"/>
        <v>3.3599999999999994</v>
      </c>
      <c r="K3261">
        <f t="shared" si="332"/>
        <v>2.5199999999999996</v>
      </c>
      <c r="L3261">
        <f t="shared" si="333"/>
        <v>3.7799999999999994</v>
      </c>
      <c r="M3261" s="150"/>
      <c r="U3261" s="239"/>
    </row>
    <row r="3262" spans="1:21">
      <c r="A3262" s="239" t="s">
        <v>3987</v>
      </c>
      <c r="B3262" s="239">
        <f t="shared" si="334"/>
        <v>160</v>
      </c>
      <c r="C3262" s="239">
        <f t="shared" si="335"/>
        <v>10</v>
      </c>
      <c r="E3262" s="149" t="s">
        <v>2076</v>
      </c>
      <c r="F3262" s="150">
        <v>36.99</v>
      </c>
      <c r="G3262" s="150">
        <v>0.50239999999999996</v>
      </c>
      <c r="H3262" s="150">
        <v>0.10400000000000001</v>
      </c>
      <c r="I3262" s="151">
        <f t="shared" si="330"/>
        <v>6.24</v>
      </c>
      <c r="J3262">
        <f t="shared" si="331"/>
        <v>4.16</v>
      </c>
      <c r="K3262">
        <f t="shared" si="332"/>
        <v>3.12</v>
      </c>
      <c r="L3262">
        <f t="shared" si="333"/>
        <v>4.68</v>
      </c>
      <c r="M3262" s="150"/>
      <c r="U3262" s="239"/>
    </row>
    <row r="3263" spans="1:21">
      <c r="A3263" s="239" t="s">
        <v>3987</v>
      </c>
      <c r="B3263" s="239">
        <f t="shared" si="334"/>
        <v>160</v>
      </c>
      <c r="C3263" s="239">
        <f t="shared" si="335"/>
        <v>12</v>
      </c>
      <c r="E3263" s="149" t="s">
        <v>2077</v>
      </c>
      <c r="F3263" s="150">
        <v>49.3</v>
      </c>
      <c r="G3263" s="150">
        <v>0.50239999999999996</v>
      </c>
      <c r="H3263" s="150">
        <v>0.14000000000000001</v>
      </c>
      <c r="I3263" s="151">
        <f t="shared" si="330"/>
        <v>8.4</v>
      </c>
      <c r="J3263">
        <f t="shared" si="331"/>
        <v>5.6</v>
      </c>
      <c r="K3263">
        <f t="shared" si="332"/>
        <v>4.2</v>
      </c>
      <c r="L3263">
        <f t="shared" si="333"/>
        <v>6.3000000000000007</v>
      </c>
      <c r="M3263" s="150"/>
      <c r="U3263" s="239"/>
    </row>
    <row r="3264" spans="1:21">
      <c r="A3264" s="239" t="s">
        <v>3987</v>
      </c>
      <c r="B3264" s="239">
        <f t="shared" si="334"/>
        <v>160</v>
      </c>
      <c r="C3264" s="239">
        <f t="shared" si="335"/>
        <v>14</v>
      </c>
      <c r="E3264" s="149" t="s">
        <v>2078</v>
      </c>
      <c r="F3264" s="150">
        <v>55.8</v>
      </c>
      <c r="G3264" s="150">
        <v>0.50239999999999996</v>
      </c>
      <c r="H3264" s="150">
        <v>0.156</v>
      </c>
      <c r="I3264" s="151">
        <f t="shared" si="330"/>
        <v>9.36</v>
      </c>
      <c r="J3264">
        <f t="shared" si="331"/>
        <v>6.2399999999999993</v>
      </c>
      <c r="K3264">
        <f t="shared" si="332"/>
        <v>4.68</v>
      </c>
      <c r="L3264">
        <f t="shared" si="333"/>
        <v>7.02</v>
      </c>
      <c r="M3264" s="150"/>
      <c r="U3264" s="239"/>
    </row>
    <row r="3265" spans="1:21">
      <c r="A3265" s="239" t="s">
        <v>3987</v>
      </c>
      <c r="B3265" s="239">
        <f t="shared" si="334"/>
        <v>160</v>
      </c>
      <c r="C3265" s="239">
        <f t="shared" si="335"/>
        <v>15</v>
      </c>
      <c r="E3265" s="149" t="s">
        <v>2079</v>
      </c>
      <c r="F3265" s="150">
        <v>53.64</v>
      </c>
      <c r="G3265" s="150">
        <v>0.50239999999999996</v>
      </c>
      <c r="H3265" s="150">
        <v>0.152</v>
      </c>
      <c r="I3265" s="151">
        <f t="shared" ref="I3265:I3328" si="336">H3265*60</f>
        <v>9.1199999999999992</v>
      </c>
      <c r="J3265">
        <f t="shared" ref="J3265:J3328" si="337">40/60*I3265</f>
        <v>6.0799999999999992</v>
      </c>
      <c r="K3265">
        <f t="shared" ref="K3265:K3328" si="338">(30/60*I3265)</f>
        <v>4.5599999999999996</v>
      </c>
      <c r="L3265">
        <f t="shared" ref="L3265:L3328" si="339">45/60*I3265</f>
        <v>6.84</v>
      </c>
      <c r="M3265" s="150"/>
      <c r="U3265" s="239"/>
    </row>
    <row r="3266" spans="1:21">
      <c r="A3266" s="239" t="s">
        <v>3987</v>
      </c>
      <c r="B3266" s="239">
        <f t="shared" si="334"/>
        <v>160</v>
      </c>
      <c r="C3266" s="239">
        <f t="shared" si="335"/>
        <v>19</v>
      </c>
      <c r="E3266" s="149" t="s">
        <v>2080</v>
      </c>
      <c r="F3266" s="150">
        <v>71.2</v>
      </c>
      <c r="G3266" s="150">
        <v>0.50239999999999996</v>
      </c>
      <c r="H3266" s="150">
        <v>0.2</v>
      </c>
      <c r="I3266" s="151">
        <f t="shared" si="336"/>
        <v>12</v>
      </c>
      <c r="J3266">
        <f t="shared" si="337"/>
        <v>8</v>
      </c>
      <c r="K3266">
        <f t="shared" si="338"/>
        <v>6</v>
      </c>
      <c r="L3266">
        <f t="shared" si="339"/>
        <v>9</v>
      </c>
      <c r="M3266" s="150"/>
      <c r="U3266" s="239"/>
    </row>
    <row r="3267" spans="1:21">
      <c r="A3267" s="239" t="s">
        <v>3987</v>
      </c>
      <c r="B3267" s="239">
        <f t="shared" si="334"/>
        <v>160</v>
      </c>
      <c r="C3267" s="239">
        <f t="shared" si="335"/>
        <v>24</v>
      </c>
      <c r="E3267" s="149" t="s">
        <v>2082</v>
      </c>
      <c r="F3267" s="150">
        <v>85</v>
      </c>
      <c r="G3267" s="150">
        <v>0.50239999999999996</v>
      </c>
      <c r="H3267" s="150">
        <v>0.24</v>
      </c>
      <c r="I3267" s="151">
        <f t="shared" si="336"/>
        <v>14.399999999999999</v>
      </c>
      <c r="J3267">
        <f t="shared" si="337"/>
        <v>9.5999999999999979</v>
      </c>
      <c r="K3267">
        <f t="shared" si="338"/>
        <v>7.1999999999999993</v>
      </c>
      <c r="L3267">
        <f t="shared" si="339"/>
        <v>10.799999999999999</v>
      </c>
      <c r="M3267" s="150"/>
      <c r="U3267" s="239"/>
    </row>
    <row r="3268" spans="1:21">
      <c r="A3268" s="239" t="s">
        <v>3987</v>
      </c>
      <c r="B3268" s="239">
        <f t="shared" si="334"/>
        <v>160</v>
      </c>
      <c r="C3268" s="239">
        <f t="shared" si="335"/>
        <v>30</v>
      </c>
      <c r="E3268" s="149" t="s">
        <v>2085</v>
      </c>
      <c r="F3268" s="150">
        <v>101</v>
      </c>
      <c r="G3268" s="150">
        <v>0.50239999999999996</v>
      </c>
      <c r="H3268" s="150">
        <v>0.28399999999999997</v>
      </c>
      <c r="I3268" s="151">
        <f t="shared" si="336"/>
        <v>17.04</v>
      </c>
      <c r="J3268">
        <f t="shared" si="337"/>
        <v>11.36</v>
      </c>
      <c r="K3268">
        <f t="shared" si="338"/>
        <v>8.52</v>
      </c>
      <c r="L3268">
        <f t="shared" si="339"/>
        <v>12.78</v>
      </c>
      <c r="M3268" s="150"/>
      <c r="U3268" s="239"/>
    </row>
    <row r="3269" spans="1:21">
      <c r="A3269" s="239" t="s">
        <v>3987</v>
      </c>
      <c r="B3269" s="239">
        <f t="shared" si="334"/>
        <v>160</v>
      </c>
      <c r="C3269" s="239">
        <f t="shared" si="335"/>
        <v>35</v>
      </c>
      <c r="E3269" s="149" t="s">
        <v>2086</v>
      </c>
      <c r="F3269" s="150">
        <v>112</v>
      </c>
      <c r="G3269" s="150">
        <v>0.50239999999999996</v>
      </c>
      <c r="H3269" s="150">
        <v>0.312</v>
      </c>
      <c r="I3269" s="151">
        <f t="shared" si="336"/>
        <v>18.72</v>
      </c>
      <c r="J3269">
        <f t="shared" si="337"/>
        <v>12.479999999999999</v>
      </c>
      <c r="K3269">
        <f t="shared" si="338"/>
        <v>9.36</v>
      </c>
      <c r="L3269">
        <f t="shared" si="339"/>
        <v>14.04</v>
      </c>
      <c r="M3269" s="150"/>
      <c r="U3269" s="239"/>
    </row>
    <row r="3270" spans="1:21">
      <c r="A3270" s="239" t="s">
        <v>3987</v>
      </c>
      <c r="B3270" s="239">
        <f t="shared" si="334"/>
        <v>165</v>
      </c>
      <c r="C3270" s="239">
        <f t="shared" si="335"/>
        <v>2.5</v>
      </c>
      <c r="E3270" s="149" t="s">
        <v>2092</v>
      </c>
      <c r="F3270" s="150">
        <v>10.02</v>
      </c>
      <c r="G3270" s="150">
        <v>0.5181</v>
      </c>
      <c r="H3270" s="150">
        <v>2.8000000000000004E-2</v>
      </c>
      <c r="I3270" s="151">
        <f t="shared" si="336"/>
        <v>1.6800000000000002</v>
      </c>
      <c r="J3270">
        <f t="shared" si="337"/>
        <v>1.1200000000000001</v>
      </c>
      <c r="K3270">
        <f t="shared" si="338"/>
        <v>0.84000000000000008</v>
      </c>
      <c r="L3270">
        <f t="shared" si="339"/>
        <v>1.2600000000000002</v>
      </c>
      <c r="M3270" s="150"/>
      <c r="U3270" s="239"/>
    </row>
    <row r="3271" spans="1:21">
      <c r="A3271" s="239" t="s">
        <v>3987</v>
      </c>
      <c r="B3271" s="239">
        <f t="shared" si="334"/>
        <v>165</v>
      </c>
      <c r="C3271" s="239">
        <f t="shared" si="335"/>
        <v>3</v>
      </c>
      <c r="E3271" s="149" t="s">
        <v>2093</v>
      </c>
      <c r="F3271" s="150">
        <v>11.99</v>
      </c>
      <c r="G3271" s="150">
        <v>0.5181</v>
      </c>
      <c r="H3271" s="150">
        <v>3.2000000000000001E-2</v>
      </c>
      <c r="I3271" s="151">
        <f t="shared" si="336"/>
        <v>1.92</v>
      </c>
      <c r="J3271">
        <f t="shared" si="337"/>
        <v>1.2799999999999998</v>
      </c>
      <c r="K3271">
        <f t="shared" si="338"/>
        <v>0.96</v>
      </c>
      <c r="L3271">
        <f t="shared" si="339"/>
        <v>1.44</v>
      </c>
      <c r="M3271" s="150"/>
      <c r="U3271" s="239"/>
    </row>
    <row r="3272" spans="1:21">
      <c r="A3272" s="239" t="s">
        <v>3987</v>
      </c>
      <c r="B3272" s="239">
        <f t="shared" si="334"/>
        <v>165</v>
      </c>
      <c r="C3272" s="239">
        <f t="shared" si="335"/>
        <v>3.5</v>
      </c>
      <c r="E3272" s="149" t="s">
        <v>2094</v>
      </c>
      <c r="F3272" s="150">
        <v>13.94</v>
      </c>
      <c r="G3272" s="150">
        <v>0.5181</v>
      </c>
      <c r="H3272" s="150">
        <v>0.04</v>
      </c>
      <c r="I3272" s="151">
        <f t="shared" si="336"/>
        <v>2.4</v>
      </c>
      <c r="J3272">
        <f t="shared" si="337"/>
        <v>1.5999999999999999</v>
      </c>
      <c r="K3272">
        <f t="shared" si="338"/>
        <v>1.2</v>
      </c>
      <c r="L3272">
        <f t="shared" si="339"/>
        <v>1.7999999999999998</v>
      </c>
      <c r="M3272" s="150"/>
      <c r="U3272" s="239"/>
    </row>
    <row r="3273" spans="1:21">
      <c r="A3273" s="239" t="s">
        <v>3987</v>
      </c>
      <c r="B3273" s="239">
        <f t="shared" si="334"/>
        <v>165</v>
      </c>
      <c r="C3273" s="239">
        <f t="shared" si="335"/>
        <v>4</v>
      </c>
      <c r="E3273" s="149" t="s">
        <v>2095</v>
      </c>
      <c r="F3273" s="150">
        <v>15.88</v>
      </c>
      <c r="G3273" s="150">
        <v>0.5181</v>
      </c>
      <c r="H3273" s="150">
        <v>4.3999999999999997E-2</v>
      </c>
      <c r="I3273" s="151">
        <f t="shared" si="336"/>
        <v>2.6399999999999997</v>
      </c>
      <c r="J3273">
        <f t="shared" si="337"/>
        <v>1.7599999999999998</v>
      </c>
      <c r="K3273">
        <f t="shared" si="338"/>
        <v>1.3199999999999998</v>
      </c>
      <c r="L3273">
        <f t="shared" si="339"/>
        <v>1.9799999999999998</v>
      </c>
      <c r="M3273" s="150"/>
      <c r="U3273" s="239"/>
    </row>
    <row r="3274" spans="1:21">
      <c r="A3274" s="239" t="s">
        <v>3987</v>
      </c>
      <c r="B3274" s="239">
        <f t="shared" si="334"/>
        <v>165</v>
      </c>
      <c r="C3274" s="239">
        <f t="shared" si="335"/>
        <v>4.5</v>
      </c>
      <c r="E3274" s="149" t="s">
        <v>2096</v>
      </c>
      <c r="F3274" s="150">
        <v>17.8</v>
      </c>
      <c r="G3274" s="150">
        <v>0.5181</v>
      </c>
      <c r="H3274" s="150">
        <v>4.8000000000000001E-2</v>
      </c>
      <c r="I3274" s="151">
        <f t="shared" si="336"/>
        <v>2.88</v>
      </c>
      <c r="J3274">
        <f t="shared" si="337"/>
        <v>1.92</v>
      </c>
      <c r="K3274">
        <f t="shared" si="338"/>
        <v>1.44</v>
      </c>
      <c r="L3274">
        <f t="shared" si="339"/>
        <v>2.16</v>
      </c>
      <c r="M3274" s="150"/>
      <c r="U3274" s="239"/>
    </row>
    <row r="3275" spans="1:21">
      <c r="A3275" s="239" t="s">
        <v>3987</v>
      </c>
      <c r="B3275" s="239">
        <f t="shared" si="334"/>
        <v>165</v>
      </c>
      <c r="C3275" s="239">
        <f t="shared" si="335"/>
        <v>5</v>
      </c>
      <c r="E3275" s="149" t="s">
        <v>2097</v>
      </c>
      <c r="F3275" s="150">
        <v>19.73</v>
      </c>
      <c r="G3275" s="150">
        <v>0.5181</v>
      </c>
      <c r="H3275" s="150">
        <v>5.6000000000000008E-2</v>
      </c>
      <c r="I3275" s="151">
        <f t="shared" si="336"/>
        <v>3.3600000000000003</v>
      </c>
      <c r="J3275">
        <f t="shared" si="337"/>
        <v>2.2400000000000002</v>
      </c>
      <c r="K3275">
        <f t="shared" si="338"/>
        <v>1.6800000000000002</v>
      </c>
      <c r="L3275">
        <f t="shared" si="339"/>
        <v>2.5200000000000005</v>
      </c>
      <c r="M3275" s="150"/>
      <c r="U3275" s="239"/>
    </row>
    <row r="3276" spans="1:21">
      <c r="A3276" s="239" t="s">
        <v>3987</v>
      </c>
      <c r="B3276" s="239">
        <f t="shared" si="334"/>
        <v>165</v>
      </c>
      <c r="C3276" s="239">
        <f t="shared" si="335"/>
        <v>5.4</v>
      </c>
      <c r="E3276" s="149" t="s">
        <v>2098</v>
      </c>
      <c r="F3276" s="150">
        <v>21.3</v>
      </c>
      <c r="G3276" s="150">
        <v>0.5181</v>
      </c>
      <c r="H3276" s="150">
        <v>0.06</v>
      </c>
      <c r="I3276" s="151">
        <f t="shared" si="336"/>
        <v>3.5999999999999996</v>
      </c>
      <c r="J3276">
        <f t="shared" si="337"/>
        <v>2.3999999999999995</v>
      </c>
      <c r="K3276">
        <f t="shared" si="338"/>
        <v>1.7999999999999998</v>
      </c>
      <c r="L3276">
        <f t="shared" si="339"/>
        <v>2.6999999999999997</v>
      </c>
      <c r="M3276" s="150"/>
      <c r="U3276" s="239"/>
    </row>
    <row r="3277" spans="1:21">
      <c r="A3277" s="239" t="s">
        <v>3987</v>
      </c>
      <c r="B3277" s="239">
        <f t="shared" si="334"/>
        <v>165</v>
      </c>
      <c r="C3277" s="239">
        <f t="shared" si="335"/>
        <v>7.5</v>
      </c>
      <c r="E3277" s="149" t="s">
        <v>2099</v>
      </c>
      <c r="F3277" s="150">
        <v>29.13</v>
      </c>
      <c r="G3277" s="150">
        <v>0.5181</v>
      </c>
      <c r="H3277" s="150">
        <v>0.08</v>
      </c>
      <c r="I3277" s="151">
        <f t="shared" si="336"/>
        <v>4.8</v>
      </c>
      <c r="J3277">
        <f t="shared" si="337"/>
        <v>3.1999999999999997</v>
      </c>
      <c r="K3277">
        <f t="shared" si="338"/>
        <v>2.4</v>
      </c>
      <c r="L3277">
        <f t="shared" si="339"/>
        <v>3.5999999999999996</v>
      </c>
      <c r="M3277" s="150"/>
      <c r="U3277" s="239"/>
    </row>
    <row r="3278" spans="1:21">
      <c r="A3278" s="239" t="s">
        <v>3987</v>
      </c>
      <c r="B3278" s="239">
        <f t="shared" si="334"/>
        <v>165.1</v>
      </c>
      <c r="C3278" s="239">
        <f t="shared" si="335"/>
        <v>4.5</v>
      </c>
      <c r="E3278" s="149" t="s">
        <v>2100</v>
      </c>
      <c r="F3278" s="150">
        <v>17.8</v>
      </c>
      <c r="G3278" s="150">
        <v>0.51841400000000004</v>
      </c>
      <c r="H3278" s="150">
        <v>4.8000000000000001E-2</v>
      </c>
      <c r="I3278" s="151">
        <f t="shared" si="336"/>
        <v>2.88</v>
      </c>
      <c r="J3278">
        <f t="shared" si="337"/>
        <v>1.92</v>
      </c>
      <c r="K3278">
        <f t="shared" si="338"/>
        <v>1.44</v>
      </c>
      <c r="L3278">
        <f t="shared" si="339"/>
        <v>2.16</v>
      </c>
      <c r="M3278" s="150"/>
      <c r="U3278" s="239"/>
    </row>
    <row r="3279" spans="1:21">
      <c r="A3279" s="239" t="s">
        <v>3987</v>
      </c>
      <c r="B3279" s="239">
        <f t="shared" si="334"/>
        <v>168.3</v>
      </c>
      <c r="C3279" s="239">
        <f t="shared" si="335"/>
        <v>3.2</v>
      </c>
      <c r="E3279" s="149" t="s">
        <v>2111</v>
      </c>
      <c r="F3279" s="150">
        <v>13</v>
      </c>
      <c r="G3279" s="150">
        <v>0.52846199999999999</v>
      </c>
      <c r="H3279" s="150">
        <v>3.5999999999999997E-2</v>
      </c>
      <c r="I3279" s="151">
        <f t="shared" si="336"/>
        <v>2.1599999999999997</v>
      </c>
      <c r="J3279">
        <f t="shared" si="337"/>
        <v>1.4399999999999997</v>
      </c>
      <c r="K3279">
        <f t="shared" si="338"/>
        <v>1.0799999999999998</v>
      </c>
      <c r="L3279">
        <f t="shared" si="339"/>
        <v>1.6199999999999997</v>
      </c>
      <c r="M3279" s="150"/>
      <c r="U3279" s="239"/>
    </row>
    <row r="3280" spans="1:21">
      <c r="A3280" s="239" t="s">
        <v>3987</v>
      </c>
      <c r="B3280" s="239">
        <f t="shared" si="334"/>
        <v>168.3</v>
      </c>
      <c r="C3280" s="239">
        <f t="shared" si="335"/>
        <v>4</v>
      </c>
      <c r="E3280" s="149" t="s">
        <v>2114</v>
      </c>
      <c r="F3280" s="150">
        <v>16.2</v>
      </c>
      <c r="G3280" s="150">
        <v>0.52846199999999999</v>
      </c>
      <c r="H3280" s="150">
        <v>4.3999999999999997E-2</v>
      </c>
      <c r="I3280" s="151">
        <f t="shared" si="336"/>
        <v>2.6399999999999997</v>
      </c>
      <c r="J3280">
        <f t="shared" si="337"/>
        <v>1.7599999999999998</v>
      </c>
      <c r="K3280">
        <f t="shared" si="338"/>
        <v>1.3199999999999998</v>
      </c>
      <c r="L3280">
        <f t="shared" si="339"/>
        <v>1.9799999999999998</v>
      </c>
      <c r="M3280" s="150"/>
      <c r="U3280" s="239"/>
    </row>
    <row r="3281" spans="1:21">
      <c r="A3281" s="239" t="s">
        <v>3987</v>
      </c>
      <c r="B3281" s="239">
        <f t="shared" si="334"/>
        <v>168.3</v>
      </c>
      <c r="C3281" s="239">
        <f t="shared" si="335"/>
        <v>4.5</v>
      </c>
      <c r="E3281" s="149" t="s">
        <v>2115</v>
      </c>
      <c r="F3281" s="150">
        <v>18.2</v>
      </c>
      <c r="G3281" s="150">
        <v>0.52846199999999999</v>
      </c>
      <c r="H3281" s="150">
        <v>5.2000000000000005E-2</v>
      </c>
      <c r="I3281" s="151">
        <f t="shared" si="336"/>
        <v>3.12</v>
      </c>
      <c r="J3281">
        <f t="shared" si="337"/>
        <v>2.08</v>
      </c>
      <c r="K3281">
        <f t="shared" si="338"/>
        <v>1.56</v>
      </c>
      <c r="L3281">
        <f t="shared" si="339"/>
        <v>2.34</v>
      </c>
      <c r="M3281" s="150"/>
      <c r="U3281" s="239"/>
    </row>
    <row r="3282" spans="1:21">
      <c r="A3282" s="239" t="s">
        <v>3987</v>
      </c>
      <c r="B3282" s="239">
        <f t="shared" si="334"/>
        <v>168.3</v>
      </c>
      <c r="C3282" s="239">
        <f t="shared" si="335"/>
        <v>5</v>
      </c>
      <c r="E3282" s="149" t="s">
        <v>2116</v>
      </c>
      <c r="F3282" s="150">
        <v>20.100000000000001</v>
      </c>
      <c r="G3282" s="150">
        <v>0.5181</v>
      </c>
      <c r="H3282" s="150">
        <v>5.6000000000000008E-2</v>
      </c>
      <c r="I3282" s="151">
        <f t="shared" si="336"/>
        <v>3.3600000000000003</v>
      </c>
      <c r="J3282">
        <f t="shared" si="337"/>
        <v>2.2400000000000002</v>
      </c>
      <c r="K3282">
        <f t="shared" si="338"/>
        <v>1.6800000000000002</v>
      </c>
      <c r="L3282">
        <f t="shared" si="339"/>
        <v>2.5200000000000005</v>
      </c>
      <c r="M3282" s="150"/>
      <c r="U3282" s="239"/>
    </row>
    <row r="3283" spans="1:21">
      <c r="A3283" s="239" t="s">
        <v>3987</v>
      </c>
      <c r="B3283" s="239">
        <f t="shared" si="334"/>
        <v>168.3</v>
      </c>
      <c r="C3283" s="239">
        <f t="shared" si="335"/>
        <v>5.6</v>
      </c>
      <c r="E3283" s="149" t="s">
        <v>2117</v>
      </c>
      <c r="F3283" s="150">
        <v>22.5</v>
      </c>
      <c r="G3283" s="150">
        <v>0.5181</v>
      </c>
      <c r="H3283" s="150">
        <v>6.4000000000000001E-2</v>
      </c>
      <c r="I3283" s="151">
        <f t="shared" si="336"/>
        <v>3.84</v>
      </c>
      <c r="J3283">
        <f t="shared" si="337"/>
        <v>2.5599999999999996</v>
      </c>
      <c r="K3283">
        <f t="shared" si="338"/>
        <v>1.92</v>
      </c>
      <c r="L3283">
        <f t="shared" si="339"/>
        <v>2.88</v>
      </c>
      <c r="M3283" s="150"/>
      <c r="U3283" s="239"/>
    </row>
    <row r="3284" spans="1:21">
      <c r="A3284" s="239" t="s">
        <v>3987</v>
      </c>
      <c r="B3284" s="239">
        <f t="shared" si="334"/>
        <v>168.3</v>
      </c>
      <c r="C3284" s="239">
        <f t="shared" si="335"/>
        <v>6.3</v>
      </c>
      <c r="E3284" s="149" t="s">
        <v>2118</v>
      </c>
      <c r="F3284" s="150">
        <v>25.2</v>
      </c>
      <c r="G3284" s="150">
        <v>0.5181</v>
      </c>
      <c r="H3284" s="150">
        <v>7.1999999999999995E-2</v>
      </c>
      <c r="I3284" s="151">
        <f t="shared" si="336"/>
        <v>4.3199999999999994</v>
      </c>
      <c r="J3284">
        <f t="shared" si="337"/>
        <v>2.8799999999999994</v>
      </c>
      <c r="K3284">
        <f t="shared" si="338"/>
        <v>2.1599999999999997</v>
      </c>
      <c r="L3284">
        <f t="shared" si="339"/>
        <v>3.2399999999999993</v>
      </c>
      <c r="M3284" s="150"/>
      <c r="U3284" s="239"/>
    </row>
    <row r="3285" spans="1:21">
      <c r="A3285" s="239" t="s">
        <v>3987</v>
      </c>
      <c r="B3285" s="239">
        <f t="shared" si="334"/>
        <v>168.3</v>
      </c>
      <c r="C3285" s="239">
        <f t="shared" si="335"/>
        <v>6.3</v>
      </c>
      <c r="E3285" s="149" t="s">
        <v>2118</v>
      </c>
      <c r="F3285" s="150">
        <v>25.2</v>
      </c>
      <c r="G3285" s="150">
        <v>0.52846199999999999</v>
      </c>
      <c r="H3285" s="150">
        <v>7.1999999999999995E-2</v>
      </c>
      <c r="I3285" s="151">
        <f t="shared" si="336"/>
        <v>4.3199999999999994</v>
      </c>
      <c r="J3285">
        <f t="shared" si="337"/>
        <v>2.8799999999999994</v>
      </c>
      <c r="K3285">
        <f t="shared" si="338"/>
        <v>2.1599999999999997</v>
      </c>
      <c r="L3285">
        <f t="shared" si="339"/>
        <v>3.2399999999999993</v>
      </c>
      <c r="M3285" s="150"/>
      <c r="U3285" s="239"/>
    </row>
    <row r="3286" spans="1:21">
      <c r="A3286" s="239" t="s">
        <v>3987</v>
      </c>
      <c r="B3286" s="239">
        <f t="shared" si="334"/>
        <v>168.3</v>
      </c>
      <c r="C3286" s="239">
        <f t="shared" si="335"/>
        <v>7.1</v>
      </c>
      <c r="E3286" s="149" t="s">
        <v>2119</v>
      </c>
      <c r="F3286" s="150">
        <v>28.2</v>
      </c>
      <c r="G3286" s="150">
        <v>0.5181</v>
      </c>
      <c r="H3286" s="150">
        <v>0.08</v>
      </c>
      <c r="I3286" s="151">
        <f t="shared" si="336"/>
        <v>4.8</v>
      </c>
      <c r="J3286">
        <f t="shared" si="337"/>
        <v>3.1999999999999997</v>
      </c>
      <c r="K3286">
        <f t="shared" si="338"/>
        <v>2.4</v>
      </c>
      <c r="L3286">
        <f t="shared" si="339"/>
        <v>3.5999999999999996</v>
      </c>
      <c r="M3286" s="150"/>
      <c r="U3286" s="239"/>
    </row>
    <row r="3287" spans="1:21">
      <c r="A3287" s="239" t="s">
        <v>3987</v>
      </c>
      <c r="B3287" s="239">
        <f t="shared" si="334"/>
        <v>168.3</v>
      </c>
      <c r="C3287" s="239">
        <f t="shared" si="335"/>
        <v>8</v>
      </c>
      <c r="E3287" s="149" t="s">
        <v>2120</v>
      </c>
      <c r="F3287" s="150">
        <v>31.6</v>
      </c>
      <c r="G3287" s="150">
        <v>0.5181</v>
      </c>
      <c r="H3287" s="150">
        <v>8.7999999999999995E-2</v>
      </c>
      <c r="I3287" s="151">
        <f t="shared" si="336"/>
        <v>5.2799999999999994</v>
      </c>
      <c r="J3287">
        <f t="shared" si="337"/>
        <v>3.5199999999999996</v>
      </c>
      <c r="K3287">
        <f t="shared" si="338"/>
        <v>2.6399999999999997</v>
      </c>
      <c r="L3287">
        <f t="shared" si="339"/>
        <v>3.9599999999999995</v>
      </c>
      <c r="M3287" s="150"/>
      <c r="U3287" s="239"/>
    </row>
    <row r="3288" spans="1:21">
      <c r="A3288" s="239" t="s">
        <v>3987</v>
      </c>
      <c r="B3288" s="239">
        <f t="shared" si="334"/>
        <v>168.3</v>
      </c>
      <c r="C3288" s="239">
        <f t="shared" si="335"/>
        <v>8.8000000000000007</v>
      </c>
      <c r="E3288" s="149" t="s">
        <v>2121</v>
      </c>
      <c r="F3288" s="150">
        <v>34.6</v>
      </c>
      <c r="G3288" s="150">
        <v>0.5181</v>
      </c>
      <c r="H3288" s="150">
        <v>9.6000000000000002E-2</v>
      </c>
      <c r="I3288" s="151">
        <f t="shared" si="336"/>
        <v>5.76</v>
      </c>
      <c r="J3288">
        <f t="shared" si="337"/>
        <v>3.84</v>
      </c>
      <c r="K3288">
        <f t="shared" si="338"/>
        <v>2.88</v>
      </c>
      <c r="L3288">
        <f t="shared" si="339"/>
        <v>4.32</v>
      </c>
      <c r="M3288" s="150"/>
      <c r="U3288" s="239"/>
    </row>
    <row r="3289" spans="1:21">
      <c r="A3289" s="239" t="s">
        <v>3987</v>
      </c>
      <c r="B3289" s="239">
        <f t="shared" si="334"/>
        <v>168.3</v>
      </c>
      <c r="C3289" s="239">
        <f t="shared" si="335"/>
        <v>10</v>
      </c>
      <c r="E3289" s="149" t="s">
        <v>2101</v>
      </c>
      <c r="F3289" s="150">
        <v>39</v>
      </c>
      <c r="G3289" s="150">
        <v>0.5181</v>
      </c>
      <c r="H3289" s="150">
        <v>0.10800000000000001</v>
      </c>
      <c r="I3289" s="151">
        <f t="shared" si="336"/>
        <v>6.48</v>
      </c>
      <c r="J3289">
        <f t="shared" si="337"/>
        <v>4.32</v>
      </c>
      <c r="K3289">
        <f t="shared" si="338"/>
        <v>3.24</v>
      </c>
      <c r="L3289">
        <f t="shared" si="339"/>
        <v>4.8600000000000003</v>
      </c>
      <c r="M3289" s="150"/>
      <c r="U3289" s="239"/>
    </row>
    <row r="3290" spans="1:21">
      <c r="A3290" s="239" t="s">
        <v>3987</v>
      </c>
      <c r="B3290" s="239">
        <f t="shared" si="334"/>
        <v>168.3</v>
      </c>
      <c r="C3290" s="239">
        <f t="shared" si="335"/>
        <v>11</v>
      </c>
      <c r="E3290" s="149" t="s">
        <v>2102</v>
      </c>
      <c r="F3290" s="150">
        <v>42.7</v>
      </c>
      <c r="G3290" s="150">
        <v>0.5181</v>
      </c>
      <c r="H3290" s="150">
        <v>0.12</v>
      </c>
      <c r="I3290" s="151">
        <f t="shared" si="336"/>
        <v>7.1999999999999993</v>
      </c>
      <c r="J3290">
        <f t="shared" si="337"/>
        <v>4.7999999999999989</v>
      </c>
      <c r="K3290">
        <f t="shared" si="338"/>
        <v>3.5999999999999996</v>
      </c>
      <c r="L3290">
        <f t="shared" si="339"/>
        <v>5.3999999999999995</v>
      </c>
      <c r="M3290" s="150"/>
      <c r="U3290" s="239"/>
    </row>
    <row r="3291" spans="1:21">
      <c r="A3291" s="239" t="s">
        <v>3987</v>
      </c>
      <c r="B3291" s="239">
        <f t="shared" si="334"/>
        <v>168.3</v>
      </c>
      <c r="C3291" s="239">
        <f t="shared" si="335"/>
        <v>12.5</v>
      </c>
      <c r="E3291" s="149" t="s">
        <v>2103</v>
      </c>
      <c r="F3291" s="150">
        <v>48</v>
      </c>
      <c r="G3291" s="150">
        <v>0.5181</v>
      </c>
      <c r="H3291" s="150">
        <v>0.13600000000000001</v>
      </c>
      <c r="I3291" s="151">
        <f t="shared" si="336"/>
        <v>8.16</v>
      </c>
      <c r="J3291">
        <f t="shared" si="337"/>
        <v>5.4399999999999995</v>
      </c>
      <c r="K3291">
        <f t="shared" si="338"/>
        <v>4.08</v>
      </c>
      <c r="L3291">
        <f t="shared" si="339"/>
        <v>6.12</v>
      </c>
      <c r="M3291" s="150"/>
      <c r="U3291" s="239"/>
    </row>
    <row r="3292" spans="1:21">
      <c r="A3292" s="239" t="s">
        <v>3987</v>
      </c>
      <c r="B3292" s="239">
        <f t="shared" si="334"/>
        <v>168.3</v>
      </c>
      <c r="C3292" s="239">
        <f t="shared" si="335"/>
        <v>14.2</v>
      </c>
      <c r="E3292" s="149" t="s">
        <v>2104</v>
      </c>
      <c r="F3292" s="150">
        <v>54</v>
      </c>
      <c r="G3292" s="150">
        <v>0.5181</v>
      </c>
      <c r="H3292" s="150">
        <v>0.152</v>
      </c>
      <c r="I3292" s="151">
        <f t="shared" si="336"/>
        <v>9.1199999999999992</v>
      </c>
      <c r="J3292">
        <f t="shared" si="337"/>
        <v>6.0799999999999992</v>
      </c>
      <c r="K3292">
        <f t="shared" si="338"/>
        <v>4.5599999999999996</v>
      </c>
      <c r="L3292">
        <f t="shared" si="339"/>
        <v>6.84</v>
      </c>
      <c r="M3292" s="150"/>
      <c r="U3292" s="239"/>
    </row>
    <row r="3293" spans="1:21">
      <c r="A3293" s="239" t="s">
        <v>3987</v>
      </c>
      <c r="B3293" s="239">
        <f t="shared" si="334"/>
        <v>168.3</v>
      </c>
      <c r="C3293" s="239">
        <f t="shared" si="335"/>
        <v>16</v>
      </c>
      <c r="E3293" s="149" t="s">
        <v>2105</v>
      </c>
      <c r="F3293" s="150">
        <v>60.1</v>
      </c>
      <c r="G3293" s="150">
        <v>0.5181</v>
      </c>
      <c r="H3293" s="150">
        <v>0.16799999999999998</v>
      </c>
      <c r="I3293" s="151">
        <f t="shared" si="336"/>
        <v>10.079999999999998</v>
      </c>
      <c r="J3293">
        <f t="shared" si="337"/>
        <v>6.7199999999999989</v>
      </c>
      <c r="K3293">
        <f t="shared" si="338"/>
        <v>5.0399999999999991</v>
      </c>
      <c r="L3293">
        <f t="shared" si="339"/>
        <v>7.5599999999999987</v>
      </c>
      <c r="M3293" s="150"/>
      <c r="U3293" s="239"/>
    </row>
    <row r="3294" spans="1:21">
      <c r="A3294" s="239" t="s">
        <v>3987</v>
      </c>
      <c r="B3294" s="239">
        <f t="shared" si="334"/>
        <v>168.3</v>
      </c>
      <c r="C3294" s="239">
        <f t="shared" si="335"/>
        <v>17.5</v>
      </c>
      <c r="E3294" s="149" t="s">
        <v>2106</v>
      </c>
      <c r="F3294" s="150">
        <v>65.099999999999994</v>
      </c>
      <c r="G3294" s="150">
        <v>0.5181</v>
      </c>
      <c r="H3294" s="150">
        <v>0.184</v>
      </c>
      <c r="I3294" s="151">
        <f t="shared" si="336"/>
        <v>11.04</v>
      </c>
      <c r="J3294">
        <f t="shared" si="337"/>
        <v>7.3599999999999994</v>
      </c>
      <c r="K3294">
        <f t="shared" si="338"/>
        <v>5.52</v>
      </c>
      <c r="L3294">
        <f t="shared" si="339"/>
        <v>8.2799999999999994</v>
      </c>
      <c r="M3294" s="150"/>
      <c r="U3294" s="239"/>
    </row>
    <row r="3295" spans="1:21">
      <c r="A3295" s="239" t="s">
        <v>3987</v>
      </c>
      <c r="B3295" s="239">
        <f t="shared" si="334"/>
        <v>168.3</v>
      </c>
      <c r="C3295" s="239">
        <f t="shared" si="335"/>
        <v>20</v>
      </c>
      <c r="E3295" s="149" t="s">
        <v>2107</v>
      </c>
      <c r="F3295" s="150">
        <v>73.099999999999994</v>
      </c>
      <c r="G3295" s="150">
        <v>0.5181</v>
      </c>
      <c r="H3295" s="150">
        <v>0.20400000000000001</v>
      </c>
      <c r="I3295" s="151">
        <f t="shared" si="336"/>
        <v>12.24</v>
      </c>
      <c r="J3295">
        <f t="shared" si="337"/>
        <v>8.16</v>
      </c>
      <c r="K3295">
        <f t="shared" si="338"/>
        <v>6.12</v>
      </c>
      <c r="L3295">
        <f t="shared" si="339"/>
        <v>9.18</v>
      </c>
      <c r="M3295" s="150"/>
      <c r="U3295" s="239"/>
    </row>
    <row r="3296" spans="1:21">
      <c r="A3296" s="239" t="s">
        <v>3987</v>
      </c>
      <c r="B3296" s="239">
        <f t="shared" si="334"/>
        <v>168.3</v>
      </c>
      <c r="C3296" s="239">
        <f t="shared" si="335"/>
        <v>22.2</v>
      </c>
      <c r="E3296" s="149" t="s">
        <v>2108</v>
      </c>
      <c r="F3296" s="150">
        <v>80</v>
      </c>
      <c r="G3296" s="150">
        <v>0.5181</v>
      </c>
      <c r="H3296" s="150">
        <v>0.22400000000000003</v>
      </c>
      <c r="I3296" s="151">
        <f t="shared" si="336"/>
        <v>13.440000000000001</v>
      </c>
      <c r="J3296">
        <f t="shared" si="337"/>
        <v>8.9600000000000009</v>
      </c>
      <c r="K3296">
        <f t="shared" si="338"/>
        <v>6.7200000000000006</v>
      </c>
      <c r="L3296">
        <f t="shared" si="339"/>
        <v>10.080000000000002</v>
      </c>
      <c r="M3296" s="150"/>
      <c r="U3296" s="239"/>
    </row>
    <row r="3297" spans="1:21">
      <c r="A3297" s="239" t="s">
        <v>3987</v>
      </c>
      <c r="B3297" s="239">
        <f t="shared" si="334"/>
        <v>168.3</v>
      </c>
      <c r="C3297" s="239">
        <f t="shared" si="335"/>
        <v>25</v>
      </c>
      <c r="E3297" s="149" t="s">
        <v>2109</v>
      </c>
      <c r="F3297" s="150">
        <v>88.3</v>
      </c>
      <c r="G3297" s="150">
        <v>0.5181</v>
      </c>
      <c r="H3297" s="150">
        <v>0.248</v>
      </c>
      <c r="I3297" s="151">
        <f t="shared" si="336"/>
        <v>14.879999999999999</v>
      </c>
      <c r="J3297">
        <f t="shared" si="337"/>
        <v>9.9199999999999982</v>
      </c>
      <c r="K3297">
        <f t="shared" si="338"/>
        <v>7.4399999999999995</v>
      </c>
      <c r="L3297">
        <f t="shared" si="339"/>
        <v>11.16</v>
      </c>
      <c r="M3297" s="150"/>
      <c r="U3297" s="239"/>
    </row>
    <row r="3298" spans="1:21">
      <c r="A3298" s="239" t="s">
        <v>3987</v>
      </c>
      <c r="B3298" s="239">
        <f t="shared" si="334"/>
        <v>168.3</v>
      </c>
      <c r="C3298" s="239">
        <f t="shared" si="335"/>
        <v>28</v>
      </c>
      <c r="E3298" s="149" t="s">
        <v>2110</v>
      </c>
      <c r="F3298" s="150">
        <v>96.9</v>
      </c>
      <c r="G3298" s="150">
        <v>0.5181</v>
      </c>
      <c r="H3298" s="150">
        <v>0.27200000000000002</v>
      </c>
      <c r="I3298" s="151">
        <f t="shared" si="336"/>
        <v>16.32</v>
      </c>
      <c r="J3298">
        <f t="shared" si="337"/>
        <v>10.879999999999999</v>
      </c>
      <c r="K3298">
        <f t="shared" si="338"/>
        <v>8.16</v>
      </c>
      <c r="L3298">
        <f t="shared" si="339"/>
        <v>12.24</v>
      </c>
      <c r="M3298" s="150"/>
      <c r="U3298" s="239"/>
    </row>
    <row r="3299" spans="1:21">
      <c r="A3299" s="239" t="s">
        <v>3987</v>
      </c>
      <c r="B3299" s="239">
        <f t="shared" si="334"/>
        <v>168.3</v>
      </c>
      <c r="C3299" s="239">
        <f t="shared" si="335"/>
        <v>30</v>
      </c>
      <c r="E3299" s="149" t="s">
        <v>2112</v>
      </c>
      <c r="F3299" s="150">
        <v>102</v>
      </c>
      <c r="G3299" s="150">
        <v>0.5181</v>
      </c>
      <c r="H3299" s="150">
        <v>0.28399999999999997</v>
      </c>
      <c r="I3299" s="151">
        <f t="shared" si="336"/>
        <v>17.04</v>
      </c>
      <c r="J3299">
        <f t="shared" si="337"/>
        <v>11.36</v>
      </c>
      <c r="K3299">
        <f t="shared" si="338"/>
        <v>8.52</v>
      </c>
      <c r="L3299">
        <f t="shared" si="339"/>
        <v>12.78</v>
      </c>
      <c r="M3299" s="150"/>
      <c r="U3299" s="239"/>
    </row>
    <row r="3300" spans="1:21">
      <c r="A3300" s="239" t="s">
        <v>3987</v>
      </c>
      <c r="B3300" s="239">
        <f t="shared" si="334"/>
        <v>168.3</v>
      </c>
      <c r="C3300" s="239">
        <f t="shared" si="335"/>
        <v>32</v>
      </c>
      <c r="E3300" s="149" t="s">
        <v>2113</v>
      </c>
      <c r="F3300" s="150">
        <v>108</v>
      </c>
      <c r="G3300" s="150">
        <v>0.5181</v>
      </c>
      <c r="H3300" s="150">
        <v>0.30399999999999999</v>
      </c>
      <c r="I3300" s="151">
        <f t="shared" si="336"/>
        <v>18.239999999999998</v>
      </c>
      <c r="J3300">
        <f t="shared" si="337"/>
        <v>12.159999999999998</v>
      </c>
      <c r="K3300">
        <f t="shared" si="338"/>
        <v>9.1199999999999992</v>
      </c>
      <c r="L3300">
        <f t="shared" si="339"/>
        <v>13.68</v>
      </c>
      <c r="M3300" s="150"/>
      <c r="U3300" s="239"/>
    </row>
    <row r="3301" spans="1:21">
      <c r="A3301" s="239" t="s">
        <v>3987</v>
      </c>
      <c r="B3301" s="239">
        <f t="shared" si="334"/>
        <v>170</v>
      </c>
      <c r="C3301" s="239">
        <f t="shared" si="335"/>
        <v>2.5</v>
      </c>
      <c r="E3301" s="149" t="s">
        <v>2146</v>
      </c>
      <c r="F3301" s="150">
        <v>10.33</v>
      </c>
      <c r="G3301" s="150">
        <v>0.53380000000000005</v>
      </c>
      <c r="H3301" s="150">
        <v>2.8000000000000004E-2</v>
      </c>
      <c r="I3301" s="151">
        <f t="shared" si="336"/>
        <v>1.6800000000000002</v>
      </c>
      <c r="J3301">
        <f t="shared" si="337"/>
        <v>1.1200000000000001</v>
      </c>
      <c r="K3301">
        <f t="shared" si="338"/>
        <v>0.84000000000000008</v>
      </c>
      <c r="L3301">
        <f t="shared" si="339"/>
        <v>1.2600000000000002</v>
      </c>
      <c r="M3301" s="150"/>
      <c r="U3301" s="239"/>
    </row>
    <row r="3302" spans="1:21">
      <c r="A3302" s="239" t="s">
        <v>3987</v>
      </c>
      <c r="B3302" s="239">
        <f t="shared" ref="B3302:B3365" si="340">SPLITME($E3302,0,"*","tube Ø")</f>
        <v>170</v>
      </c>
      <c r="C3302" s="239">
        <f t="shared" ref="C3302:C3365" si="341">SPLITME($E3302,1,"*","tube Ø")</f>
        <v>3</v>
      </c>
      <c r="E3302" s="149" t="s">
        <v>2149</v>
      </c>
      <c r="F3302" s="150">
        <v>12.36</v>
      </c>
      <c r="G3302" s="150">
        <v>0.53380000000000005</v>
      </c>
      <c r="H3302" s="150">
        <v>3.5999999999999997E-2</v>
      </c>
      <c r="I3302" s="151">
        <f t="shared" si="336"/>
        <v>2.1599999999999997</v>
      </c>
      <c r="J3302">
        <f t="shared" si="337"/>
        <v>1.4399999999999997</v>
      </c>
      <c r="K3302">
        <f t="shared" si="338"/>
        <v>1.0799999999999998</v>
      </c>
      <c r="L3302">
        <f t="shared" si="339"/>
        <v>1.6199999999999997</v>
      </c>
      <c r="M3302" s="150"/>
      <c r="U3302" s="239"/>
    </row>
    <row r="3303" spans="1:21">
      <c r="A3303" s="239" t="s">
        <v>3987</v>
      </c>
      <c r="B3303" s="239">
        <f t="shared" si="340"/>
        <v>170</v>
      </c>
      <c r="C3303" s="239">
        <f t="shared" si="341"/>
        <v>4</v>
      </c>
      <c r="E3303" s="149" t="s">
        <v>2152</v>
      </c>
      <c r="F3303" s="150">
        <v>16.38</v>
      </c>
      <c r="G3303" s="150">
        <v>0.53380000000000005</v>
      </c>
      <c r="H3303" s="150">
        <v>4.3999999999999997E-2</v>
      </c>
      <c r="I3303" s="151">
        <f t="shared" si="336"/>
        <v>2.6399999999999997</v>
      </c>
      <c r="J3303">
        <f t="shared" si="337"/>
        <v>1.7599999999999998</v>
      </c>
      <c r="K3303">
        <f t="shared" si="338"/>
        <v>1.3199999999999998</v>
      </c>
      <c r="L3303">
        <f t="shared" si="339"/>
        <v>1.9799999999999998</v>
      </c>
      <c r="M3303" s="150"/>
      <c r="U3303" s="239"/>
    </row>
    <row r="3304" spans="1:21">
      <c r="A3304" s="239" t="s">
        <v>3987</v>
      </c>
      <c r="B3304" s="239">
        <f t="shared" si="340"/>
        <v>170</v>
      </c>
      <c r="C3304" s="239">
        <f t="shared" si="341"/>
        <v>5</v>
      </c>
      <c r="E3304" s="149" t="s">
        <v>2153</v>
      </c>
      <c r="F3304" s="150">
        <v>20.350000000000001</v>
      </c>
      <c r="G3304" s="150">
        <v>0.53380000000000005</v>
      </c>
      <c r="H3304" s="150">
        <v>5.6000000000000008E-2</v>
      </c>
      <c r="I3304" s="151">
        <f t="shared" si="336"/>
        <v>3.3600000000000003</v>
      </c>
      <c r="J3304">
        <f t="shared" si="337"/>
        <v>2.2400000000000002</v>
      </c>
      <c r="K3304">
        <f t="shared" si="338"/>
        <v>1.6800000000000002</v>
      </c>
      <c r="L3304">
        <f t="shared" si="339"/>
        <v>2.5200000000000005</v>
      </c>
      <c r="M3304" s="150"/>
      <c r="U3304" s="239"/>
    </row>
    <row r="3305" spans="1:21">
      <c r="A3305" s="239" t="s">
        <v>3987</v>
      </c>
      <c r="B3305" s="239">
        <f t="shared" si="340"/>
        <v>170</v>
      </c>
      <c r="C3305" s="239">
        <f t="shared" si="341"/>
        <v>6</v>
      </c>
      <c r="E3305" s="149" t="s">
        <v>2154</v>
      </c>
      <c r="F3305" s="150">
        <v>24.27</v>
      </c>
      <c r="G3305" s="150">
        <v>0.53380000000000005</v>
      </c>
      <c r="H3305" s="150">
        <v>6.8000000000000005E-2</v>
      </c>
      <c r="I3305" s="151">
        <f t="shared" si="336"/>
        <v>4.08</v>
      </c>
      <c r="J3305">
        <f t="shared" si="337"/>
        <v>2.7199999999999998</v>
      </c>
      <c r="K3305">
        <f t="shared" si="338"/>
        <v>2.04</v>
      </c>
      <c r="L3305">
        <f t="shared" si="339"/>
        <v>3.06</v>
      </c>
      <c r="M3305" s="150"/>
      <c r="U3305" s="239"/>
    </row>
    <row r="3306" spans="1:21">
      <c r="A3306" s="239" t="s">
        <v>3987</v>
      </c>
      <c r="B3306" s="239">
        <f t="shared" si="340"/>
        <v>170</v>
      </c>
      <c r="C3306" s="239">
        <f t="shared" si="341"/>
        <v>7</v>
      </c>
      <c r="E3306" s="149" t="s">
        <v>2155</v>
      </c>
      <c r="F3306" s="150">
        <v>28.14</v>
      </c>
      <c r="G3306" s="150">
        <v>0.53380000000000005</v>
      </c>
      <c r="H3306" s="150">
        <v>0.08</v>
      </c>
      <c r="I3306" s="151">
        <f t="shared" si="336"/>
        <v>4.8</v>
      </c>
      <c r="J3306">
        <f t="shared" si="337"/>
        <v>3.1999999999999997</v>
      </c>
      <c r="K3306">
        <f t="shared" si="338"/>
        <v>2.4</v>
      </c>
      <c r="L3306">
        <f t="shared" si="339"/>
        <v>3.5999999999999996</v>
      </c>
      <c r="M3306" s="150"/>
      <c r="U3306" s="239"/>
    </row>
    <row r="3307" spans="1:21">
      <c r="A3307" s="239" t="s">
        <v>3987</v>
      </c>
      <c r="B3307" s="239">
        <f t="shared" si="340"/>
        <v>170</v>
      </c>
      <c r="C3307" s="239">
        <f t="shared" si="341"/>
        <v>7.5</v>
      </c>
      <c r="E3307" s="149" t="s">
        <v>2156</v>
      </c>
      <c r="F3307" s="150">
        <v>30.05</v>
      </c>
      <c r="G3307" s="150">
        <v>0.53380000000000005</v>
      </c>
      <c r="H3307" s="150">
        <v>8.3999999999999991E-2</v>
      </c>
      <c r="I3307" s="151">
        <f t="shared" si="336"/>
        <v>5.0399999999999991</v>
      </c>
      <c r="J3307">
        <f t="shared" si="337"/>
        <v>3.3599999999999994</v>
      </c>
      <c r="K3307">
        <f t="shared" si="338"/>
        <v>2.5199999999999996</v>
      </c>
      <c r="L3307">
        <f t="shared" si="339"/>
        <v>3.7799999999999994</v>
      </c>
      <c r="M3307" s="150"/>
      <c r="U3307" s="239"/>
    </row>
    <row r="3308" spans="1:21">
      <c r="A3308" s="239" t="s">
        <v>3987</v>
      </c>
      <c r="B3308" s="239">
        <f t="shared" si="340"/>
        <v>170</v>
      </c>
      <c r="C3308" s="239">
        <f t="shared" si="341"/>
        <v>8</v>
      </c>
      <c r="E3308" s="149" t="s">
        <v>2157</v>
      </c>
      <c r="F3308" s="150">
        <v>31.96</v>
      </c>
      <c r="G3308" s="150">
        <v>0.53380000000000005</v>
      </c>
      <c r="H3308" s="150">
        <v>8.7999999999999995E-2</v>
      </c>
      <c r="I3308" s="151">
        <f t="shared" si="336"/>
        <v>5.2799999999999994</v>
      </c>
      <c r="J3308">
        <f t="shared" si="337"/>
        <v>3.5199999999999996</v>
      </c>
      <c r="K3308">
        <f t="shared" si="338"/>
        <v>2.6399999999999997</v>
      </c>
      <c r="L3308">
        <f t="shared" si="339"/>
        <v>3.9599999999999995</v>
      </c>
      <c r="M3308" s="150"/>
      <c r="U3308" s="239"/>
    </row>
    <row r="3309" spans="1:21">
      <c r="A3309" s="239" t="s">
        <v>3987</v>
      </c>
      <c r="B3309" s="239">
        <f t="shared" si="340"/>
        <v>170</v>
      </c>
      <c r="C3309" s="239">
        <f t="shared" si="341"/>
        <v>10</v>
      </c>
      <c r="E3309" s="149" t="s">
        <v>2143</v>
      </c>
      <c r="F3309" s="150">
        <v>39.46</v>
      </c>
      <c r="G3309" s="150">
        <v>0.53380000000000005</v>
      </c>
      <c r="H3309" s="150">
        <v>0.11200000000000002</v>
      </c>
      <c r="I3309" s="151">
        <f t="shared" si="336"/>
        <v>6.7200000000000006</v>
      </c>
      <c r="J3309">
        <f t="shared" si="337"/>
        <v>4.4800000000000004</v>
      </c>
      <c r="K3309">
        <f t="shared" si="338"/>
        <v>3.3600000000000003</v>
      </c>
      <c r="L3309">
        <f t="shared" si="339"/>
        <v>5.0400000000000009</v>
      </c>
      <c r="M3309" s="150"/>
      <c r="U3309" s="239"/>
    </row>
    <row r="3310" spans="1:21">
      <c r="A3310" s="239" t="s">
        <v>3987</v>
      </c>
      <c r="B3310" s="239">
        <f t="shared" si="340"/>
        <v>170</v>
      </c>
      <c r="C3310" s="239">
        <f t="shared" si="341"/>
        <v>12.5</v>
      </c>
      <c r="E3310" s="149" t="s">
        <v>2144</v>
      </c>
      <c r="F3310" s="150">
        <v>55</v>
      </c>
      <c r="G3310" s="150">
        <v>0.53380000000000005</v>
      </c>
      <c r="H3310" s="150">
        <v>0.156</v>
      </c>
      <c r="I3310" s="151">
        <f t="shared" si="336"/>
        <v>9.36</v>
      </c>
      <c r="J3310">
        <f t="shared" si="337"/>
        <v>6.2399999999999993</v>
      </c>
      <c r="K3310">
        <f t="shared" si="338"/>
        <v>4.68</v>
      </c>
      <c r="L3310">
        <f t="shared" si="339"/>
        <v>7.02</v>
      </c>
      <c r="M3310" s="150"/>
      <c r="U3310" s="239"/>
    </row>
    <row r="3311" spans="1:21">
      <c r="A3311" s="239" t="s">
        <v>3987</v>
      </c>
      <c r="B3311" s="239">
        <f t="shared" si="340"/>
        <v>170</v>
      </c>
      <c r="C3311" s="239">
        <f t="shared" si="341"/>
        <v>15</v>
      </c>
      <c r="E3311" s="149" t="s">
        <v>2145</v>
      </c>
      <c r="F3311" s="150">
        <v>63.4</v>
      </c>
      <c r="G3311" s="150">
        <v>0.53380000000000005</v>
      </c>
      <c r="H3311" s="150">
        <v>0.17599999999999999</v>
      </c>
      <c r="I3311" s="151">
        <f t="shared" si="336"/>
        <v>10.559999999999999</v>
      </c>
      <c r="J3311">
        <f t="shared" si="337"/>
        <v>7.0399999999999991</v>
      </c>
      <c r="K3311">
        <f t="shared" si="338"/>
        <v>5.2799999999999994</v>
      </c>
      <c r="L3311">
        <f t="shared" si="339"/>
        <v>7.919999999999999</v>
      </c>
      <c r="M3311" s="150"/>
      <c r="U3311" s="239"/>
    </row>
    <row r="3312" spans="1:21">
      <c r="A3312" s="239" t="s">
        <v>3987</v>
      </c>
      <c r="B3312" s="239">
        <f t="shared" si="340"/>
        <v>170</v>
      </c>
      <c r="C3312" s="239">
        <f t="shared" si="341"/>
        <v>15</v>
      </c>
      <c r="E3312" s="149" t="s">
        <v>2145</v>
      </c>
      <c r="F3312" s="150">
        <v>57.33</v>
      </c>
      <c r="G3312" s="150">
        <v>0.53380000000000005</v>
      </c>
      <c r="H3312" s="150">
        <v>0.16</v>
      </c>
      <c r="I3312" s="151">
        <f t="shared" si="336"/>
        <v>9.6</v>
      </c>
      <c r="J3312">
        <f t="shared" si="337"/>
        <v>6.3999999999999995</v>
      </c>
      <c r="K3312">
        <f t="shared" si="338"/>
        <v>4.8</v>
      </c>
      <c r="L3312">
        <f t="shared" si="339"/>
        <v>7.1999999999999993</v>
      </c>
      <c r="M3312" s="150"/>
      <c r="U3312" s="239"/>
    </row>
    <row r="3313" spans="1:21">
      <c r="A3313" s="239" t="s">
        <v>3987</v>
      </c>
      <c r="B3313" s="239">
        <f t="shared" si="340"/>
        <v>170</v>
      </c>
      <c r="C3313" s="239">
        <f t="shared" si="341"/>
        <v>20</v>
      </c>
      <c r="E3313" s="149" t="s">
        <v>2147</v>
      </c>
      <c r="F3313" s="150">
        <v>80</v>
      </c>
      <c r="G3313" s="150">
        <v>0.53380000000000005</v>
      </c>
      <c r="H3313" s="150">
        <v>0.22400000000000003</v>
      </c>
      <c r="I3313" s="151">
        <f t="shared" si="336"/>
        <v>13.440000000000001</v>
      </c>
      <c r="J3313">
        <f t="shared" si="337"/>
        <v>8.9600000000000009</v>
      </c>
      <c r="K3313">
        <f t="shared" si="338"/>
        <v>6.7200000000000006</v>
      </c>
      <c r="L3313">
        <f t="shared" si="339"/>
        <v>10.080000000000002</v>
      </c>
      <c r="M3313" s="150"/>
      <c r="U3313" s="239"/>
    </row>
    <row r="3314" spans="1:21">
      <c r="A3314" s="239" t="s">
        <v>3987</v>
      </c>
      <c r="B3314" s="239">
        <f t="shared" si="340"/>
        <v>170</v>
      </c>
      <c r="C3314" s="239">
        <f t="shared" si="341"/>
        <v>26</v>
      </c>
      <c r="E3314" s="149" t="s">
        <v>2148</v>
      </c>
      <c r="F3314" s="150">
        <v>97.8</v>
      </c>
      <c r="G3314" s="150">
        <v>0.53380000000000005</v>
      </c>
      <c r="H3314" s="150">
        <v>0.27200000000000002</v>
      </c>
      <c r="I3314" s="151">
        <f t="shared" si="336"/>
        <v>16.32</v>
      </c>
      <c r="J3314">
        <f t="shared" si="337"/>
        <v>10.879999999999999</v>
      </c>
      <c r="K3314">
        <f t="shared" si="338"/>
        <v>8.16</v>
      </c>
      <c r="L3314">
        <f t="shared" si="339"/>
        <v>12.24</v>
      </c>
      <c r="M3314" s="150"/>
      <c r="U3314" s="239"/>
    </row>
    <row r="3315" spans="1:21">
      <c r="A3315" s="239" t="s">
        <v>3987</v>
      </c>
      <c r="B3315" s="239">
        <f t="shared" si="340"/>
        <v>170</v>
      </c>
      <c r="C3315" s="239">
        <f t="shared" si="341"/>
        <v>30</v>
      </c>
      <c r="E3315" s="149" t="s">
        <v>2150</v>
      </c>
      <c r="F3315" s="150">
        <v>109</v>
      </c>
      <c r="G3315" s="150">
        <v>0.53380000000000005</v>
      </c>
      <c r="H3315" s="150">
        <v>0.30399999999999999</v>
      </c>
      <c r="I3315" s="151">
        <f t="shared" si="336"/>
        <v>18.239999999999998</v>
      </c>
      <c r="J3315">
        <f t="shared" si="337"/>
        <v>12.159999999999998</v>
      </c>
      <c r="K3315">
        <f t="shared" si="338"/>
        <v>9.1199999999999992</v>
      </c>
      <c r="L3315">
        <f t="shared" si="339"/>
        <v>13.68</v>
      </c>
      <c r="M3315" s="150"/>
      <c r="U3315" s="239"/>
    </row>
    <row r="3316" spans="1:21">
      <c r="A3316" s="239" t="s">
        <v>3987</v>
      </c>
      <c r="B3316" s="239">
        <f t="shared" si="340"/>
        <v>170</v>
      </c>
      <c r="C3316" s="239">
        <f t="shared" si="341"/>
        <v>35</v>
      </c>
      <c r="E3316" s="149" t="s">
        <v>2151</v>
      </c>
      <c r="F3316" s="150">
        <v>121</v>
      </c>
      <c r="G3316" s="150">
        <v>0.53380000000000005</v>
      </c>
      <c r="H3316" s="150">
        <v>0.34</v>
      </c>
      <c r="I3316" s="151">
        <f t="shared" si="336"/>
        <v>20.400000000000002</v>
      </c>
      <c r="J3316">
        <f t="shared" si="337"/>
        <v>13.600000000000001</v>
      </c>
      <c r="K3316">
        <f t="shared" si="338"/>
        <v>10.200000000000001</v>
      </c>
      <c r="L3316">
        <f t="shared" si="339"/>
        <v>15.3</v>
      </c>
      <c r="M3316" s="150"/>
      <c r="U3316" s="239"/>
    </row>
    <row r="3317" spans="1:21">
      <c r="A3317" s="239" t="s">
        <v>3987</v>
      </c>
      <c r="B3317" s="239">
        <f t="shared" si="340"/>
        <v>175</v>
      </c>
      <c r="C3317" s="239">
        <f t="shared" si="341"/>
        <v>2.5</v>
      </c>
      <c r="E3317" s="149" t="s">
        <v>2158</v>
      </c>
      <c r="F3317" s="150">
        <v>10.64</v>
      </c>
      <c r="G3317" s="150">
        <v>0.54949999999999999</v>
      </c>
      <c r="H3317" s="150">
        <v>2.8000000000000004E-2</v>
      </c>
      <c r="I3317" s="151">
        <f t="shared" si="336"/>
        <v>1.6800000000000002</v>
      </c>
      <c r="J3317">
        <f t="shared" si="337"/>
        <v>1.1200000000000001</v>
      </c>
      <c r="K3317">
        <f t="shared" si="338"/>
        <v>0.84000000000000008</v>
      </c>
      <c r="L3317">
        <f t="shared" si="339"/>
        <v>1.2600000000000002</v>
      </c>
      <c r="M3317" s="150"/>
      <c r="U3317" s="239"/>
    </row>
    <row r="3318" spans="1:21">
      <c r="A3318" s="239" t="s">
        <v>3987</v>
      </c>
      <c r="B3318" s="239">
        <f t="shared" si="340"/>
        <v>175</v>
      </c>
      <c r="C3318" s="239">
        <f t="shared" si="341"/>
        <v>3</v>
      </c>
      <c r="E3318" s="149" t="s">
        <v>2159</v>
      </c>
      <c r="F3318" s="150">
        <v>12.73</v>
      </c>
      <c r="G3318" s="150">
        <v>0.54949999999999999</v>
      </c>
      <c r="H3318" s="150">
        <v>3.5999999999999997E-2</v>
      </c>
      <c r="I3318" s="151">
        <f t="shared" si="336"/>
        <v>2.1599999999999997</v>
      </c>
      <c r="J3318">
        <f t="shared" si="337"/>
        <v>1.4399999999999997</v>
      </c>
      <c r="K3318">
        <f t="shared" si="338"/>
        <v>1.0799999999999998</v>
      </c>
      <c r="L3318">
        <f t="shared" si="339"/>
        <v>1.6199999999999997</v>
      </c>
      <c r="M3318" s="150"/>
      <c r="U3318" s="239"/>
    </row>
    <row r="3319" spans="1:21">
      <c r="A3319" s="239" t="s">
        <v>3987</v>
      </c>
      <c r="B3319" s="239">
        <f t="shared" si="340"/>
        <v>175</v>
      </c>
      <c r="C3319" s="239">
        <f t="shared" si="341"/>
        <v>6</v>
      </c>
      <c r="E3319" s="149" t="s">
        <v>2160</v>
      </c>
      <c r="F3319" s="150">
        <v>25.01</v>
      </c>
      <c r="G3319" s="150">
        <v>0.54949999999999999</v>
      </c>
      <c r="H3319" s="150">
        <v>7.1999999999999995E-2</v>
      </c>
      <c r="I3319" s="151">
        <f t="shared" si="336"/>
        <v>4.3199999999999994</v>
      </c>
      <c r="J3319">
        <f t="shared" si="337"/>
        <v>2.8799999999999994</v>
      </c>
      <c r="K3319">
        <f t="shared" si="338"/>
        <v>2.1599999999999997</v>
      </c>
      <c r="L3319">
        <f t="shared" si="339"/>
        <v>3.2399999999999993</v>
      </c>
      <c r="M3319" s="150"/>
      <c r="U3319" s="239"/>
    </row>
    <row r="3320" spans="1:21">
      <c r="A3320" s="239" t="s">
        <v>3987</v>
      </c>
      <c r="B3320" s="239">
        <f t="shared" si="340"/>
        <v>175</v>
      </c>
      <c r="C3320" s="239">
        <f t="shared" si="341"/>
        <v>7.5</v>
      </c>
      <c r="E3320" s="149" t="s">
        <v>2161</v>
      </c>
      <c r="F3320" s="150">
        <v>30.98</v>
      </c>
      <c r="G3320" s="150">
        <v>0.54949999999999999</v>
      </c>
      <c r="H3320" s="150">
        <v>8.7999999999999995E-2</v>
      </c>
      <c r="I3320" s="151">
        <f t="shared" si="336"/>
        <v>5.2799999999999994</v>
      </c>
      <c r="J3320">
        <f t="shared" si="337"/>
        <v>3.5199999999999996</v>
      </c>
      <c r="K3320">
        <f t="shared" si="338"/>
        <v>2.6399999999999997</v>
      </c>
      <c r="L3320">
        <f t="shared" si="339"/>
        <v>3.9599999999999995</v>
      </c>
      <c r="M3320" s="150"/>
      <c r="U3320" s="239"/>
    </row>
    <row r="3321" spans="1:21">
      <c r="A3321" s="239" t="s">
        <v>3987</v>
      </c>
      <c r="B3321" s="239">
        <f t="shared" si="340"/>
        <v>177.8</v>
      </c>
      <c r="C3321" s="239">
        <f t="shared" si="341"/>
        <v>8.8000000000000007</v>
      </c>
      <c r="E3321" s="149" t="s">
        <v>3990</v>
      </c>
      <c r="F3321" s="150">
        <v>33.5</v>
      </c>
      <c r="G3321" s="150">
        <v>0.55829200000000001</v>
      </c>
      <c r="H3321" s="150">
        <v>9.1999999999999998E-2</v>
      </c>
      <c r="I3321" s="151">
        <f t="shared" si="336"/>
        <v>5.52</v>
      </c>
      <c r="J3321">
        <f t="shared" si="337"/>
        <v>3.6799999999999997</v>
      </c>
      <c r="K3321">
        <f t="shared" si="338"/>
        <v>2.76</v>
      </c>
      <c r="L3321">
        <f t="shared" si="339"/>
        <v>4.1399999999999997</v>
      </c>
      <c r="M3321" s="150"/>
      <c r="U3321" s="239"/>
    </row>
    <row r="3322" spans="1:21">
      <c r="A3322" s="239" t="s">
        <v>3987</v>
      </c>
      <c r="B3322" s="239">
        <f t="shared" si="340"/>
        <v>180</v>
      </c>
      <c r="C3322" s="239">
        <f t="shared" si="341"/>
        <v>2.5</v>
      </c>
      <c r="E3322" s="149" t="s">
        <v>2187</v>
      </c>
      <c r="F3322" s="150">
        <v>10.94</v>
      </c>
      <c r="G3322" s="150">
        <v>0.56520000000000004</v>
      </c>
      <c r="H3322" s="150">
        <v>3.2000000000000001E-2</v>
      </c>
      <c r="I3322" s="151">
        <f t="shared" si="336"/>
        <v>1.92</v>
      </c>
      <c r="J3322">
        <f t="shared" si="337"/>
        <v>1.2799999999999998</v>
      </c>
      <c r="K3322">
        <f t="shared" si="338"/>
        <v>0.96</v>
      </c>
      <c r="L3322">
        <f t="shared" si="339"/>
        <v>1.44</v>
      </c>
      <c r="M3322" s="150"/>
      <c r="U3322" s="239"/>
    </row>
    <row r="3323" spans="1:21">
      <c r="A3323" s="239" t="s">
        <v>3987</v>
      </c>
      <c r="B3323" s="239">
        <f t="shared" si="340"/>
        <v>180</v>
      </c>
      <c r="C3323" s="239">
        <f t="shared" si="341"/>
        <v>3</v>
      </c>
      <c r="E3323" s="149" t="s">
        <v>2190</v>
      </c>
      <c r="F3323" s="150">
        <v>13.1</v>
      </c>
      <c r="G3323" s="150">
        <v>0.56520000000000004</v>
      </c>
      <c r="H3323" s="150">
        <v>3.5999999999999997E-2</v>
      </c>
      <c r="I3323" s="151">
        <f t="shared" si="336"/>
        <v>2.1599999999999997</v>
      </c>
      <c r="J3323">
        <f t="shared" si="337"/>
        <v>1.4399999999999997</v>
      </c>
      <c r="K3323">
        <f t="shared" si="338"/>
        <v>1.0799999999999998</v>
      </c>
      <c r="L3323">
        <f t="shared" si="339"/>
        <v>1.6199999999999997</v>
      </c>
      <c r="M3323" s="150"/>
      <c r="U3323" s="239"/>
    </row>
    <row r="3324" spans="1:21">
      <c r="A3324" s="239" t="s">
        <v>3987</v>
      </c>
      <c r="B3324" s="239">
        <f t="shared" si="340"/>
        <v>180</v>
      </c>
      <c r="C3324" s="239">
        <f t="shared" si="341"/>
        <v>3.5</v>
      </c>
      <c r="E3324" s="149" t="s">
        <v>2191</v>
      </c>
      <c r="F3324" s="150">
        <v>15.23</v>
      </c>
      <c r="G3324" s="150">
        <v>0.56520000000000004</v>
      </c>
      <c r="H3324" s="150">
        <v>4.3999999999999997E-2</v>
      </c>
      <c r="I3324" s="151">
        <f t="shared" si="336"/>
        <v>2.6399999999999997</v>
      </c>
      <c r="J3324">
        <f t="shared" si="337"/>
        <v>1.7599999999999998</v>
      </c>
      <c r="K3324">
        <f t="shared" si="338"/>
        <v>1.3199999999999998</v>
      </c>
      <c r="L3324">
        <f t="shared" si="339"/>
        <v>1.9799999999999998</v>
      </c>
      <c r="M3324" s="150"/>
      <c r="U3324" s="239"/>
    </row>
    <row r="3325" spans="1:21">
      <c r="A3325" s="239" t="s">
        <v>3987</v>
      </c>
      <c r="B3325" s="239">
        <f t="shared" si="340"/>
        <v>180</v>
      </c>
      <c r="C3325" s="239">
        <f t="shared" si="341"/>
        <v>4</v>
      </c>
      <c r="E3325" s="149" t="s">
        <v>2193</v>
      </c>
      <c r="F3325" s="150">
        <v>17.36</v>
      </c>
      <c r="G3325" s="150">
        <v>0.56520000000000004</v>
      </c>
      <c r="H3325" s="150">
        <v>4.8000000000000001E-2</v>
      </c>
      <c r="I3325" s="151">
        <f t="shared" si="336"/>
        <v>2.88</v>
      </c>
      <c r="J3325">
        <f t="shared" si="337"/>
        <v>1.92</v>
      </c>
      <c r="K3325">
        <f t="shared" si="338"/>
        <v>1.44</v>
      </c>
      <c r="L3325">
        <f t="shared" si="339"/>
        <v>2.16</v>
      </c>
      <c r="M3325" s="150"/>
      <c r="U3325" s="239"/>
    </row>
    <row r="3326" spans="1:21">
      <c r="A3326" s="239" t="s">
        <v>3987</v>
      </c>
      <c r="B3326" s="239">
        <f t="shared" si="340"/>
        <v>180</v>
      </c>
      <c r="C3326" s="239">
        <f t="shared" si="341"/>
        <v>5</v>
      </c>
      <c r="E3326" s="149" t="s">
        <v>2195</v>
      </c>
      <c r="F3326" s="150">
        <v>21.58</v>
      </c>
      <c r="G3326" s="150">
        <v>0.56520000000000004</v>
      </c>
      <c r="H3326" s="150">
        <v>0.06</v>
      </c>
      <c r="I3326" s="151">
        <f t="shared" si="336"/>
        <v>3.5999999999999996</v>
      </c>
      <c r="J3326">
        <f t="shared" si="337"/>
        <v>2.3999999999999995</v>
      </c>
      <c r="K3326">
        <f t="shared" si="338"/>
        <v>1.7999999999999998</v>
      </c>
      <c r="L3326">
        <f t="shared" si="339"/>
        <v>2.6999999999999997</v>
      </c>
      <c r="M3326" s="150"/>
      <c r="U3326" s="239"/>
    </row>
    <row r="3327" spans="1:21">
      <c r="A3327" s="239" t="s">
        <v>3987</v>
      </c>
      <c r="B3327" s="239">
        <f t="shared" si="340"/>
        <v>180</v>
      </c>
      <c r="C3327" s="239">
        <f t="shared" si="341"/>
        <v>6</v>
      </c>
      <c r="E3327" s="149" t="s">
        <v>2196</v>
      </c>
      <c r="F3327" s="150">
        <v>25.75</v>
      </c>
      <c r="G3327" s="150">
        <v>0.56520000000000004</v>
      </c>
      <c r="H3327" s="150">
        <v>7.1999999999999995E-2</v>
      </c>
      <c r="I3327" s="151">
        <f t="shared" si="336"/>
        <v>4.3199999999999994</v>
      </c>
      <c r="J3327">
        <f t="shared" si="337"/>
        <v>2.8799999999999994</v>
      </c>
      <c r="K3327">
        <f t="shared" si="338"/>
        <v>2.1599999999999997</v>
      </c>
      <c r="L3327">
        <f t="shared" si="339"/>
        <v>3.2399999999999993</v>
      </c>
      <c r="M3327" s="150"/>
      <c r="U3327" s="239"/>
    </row>
    <row r="3328" spans="1:21">
      <c r="A3328" s="239" t="s">
        <v>3987</v>
      </c>
      <c r="B3328" s="239">
        <f t="shared" si="340"/>
        <v>180</v>
      </c>
      <c r="C3328" s="239">
        <f t="shared" si="341"/>
        <v>10</v>
      </c>
      <c r="E3328" s="149" t="s">
        <v>2184</v>
      </c>
      <c r="F3328" s="150">
        <v>41.92</v>
      </c>
      <c r="G3328" s="150">
        <v>0.56520000000000004</v>
      </c>
      <c r="H3328" s="150">
        <v>0.11599999999999999</v>
      </c>
      <c r="I3328" s="151">
        <f t="shared" si="336"/>
        <v>6.9599999999999991</v>
      </c>
      <c r="J3328">
        <f t="shared" si="337"/>
        <v>4.6399999999999988</v>
      </c>
      <c r="K3328">
        <f t="shared" si="338"/>
        <v>3.4799999999999995</v>
      </c>
      <c r="L3328">
        <f t="shared" si="339"/>
        <v>5.2199999999999989</v>
      </c>
      <c r="M3328" s="150"/>
      <c r="U3328" s="239"/>
    </row>
    <row r="3329" spans="1:21">
      <c r="A3329" s="239" t="s">
        <v>3987</v>
      </c>
      <c r="B3329" s="239">
        <f t="shared" si="340"/>
        <v>180</v>
      </c>
      <c r="C3329" s="239">
        <f t="shared" si="341"/>
        <v>12.5</v>
      </c>
      <c r="E3329" s="149" t="s">
        <v>2185</v>
      </c>
      <c r="F3329" s="150">
        <v>58.6</v>
      </c>
      <c r="G3329" s="150">
        <v>0.56520000000000004</v>
      </c>
      <c r="H3329" s="150">
        <v>0.16399999999999998</v>
      </c>
      <c r="I3329" s="151">
        <f t="shared" ref="I3329:I3392" si="342">H3329*60</f>
        <v>9.8399999999999981</v>
      </c>
      <c r="J3329">
        <f t="shared" ref="J3329:J3392" si="343">40/60*I3329</f>
        <v>6.5599999999999987</v>
      </c>
      <c r="K3329">
        <f t="shared" ref="K3329:K3392" si="344">(30/60*I3329)</f>
        <v>4.919999999999999</v>
      </c>
      <c r="L3329">
        <f t="shared" ref="L3329:L3392" si="345">45/60*I3329</f>
        <v>7.379999999999999</v>
      </c>
      <c r="M3329" s="150"/>
      <c r="U3329" s="239"/>
    </row>
    <row r="3330" spans="1:21">
      <c r="A3330" s="239" t="s">
        <v>3987</v>
      </c>
      <c r="B3330" s="239">
        <f t="shared" si="340"/>
        <v>180</v>
      </c>
      <c r="C3330" s="239">
        <f t="shared" si="341"/>
        <v>15</v>
      </c>
      <c r="E3330" s="149" t="s">
        <v>2186</v>
      </c>
      <c r="F3330" s="150">
        <v>67.8</v>
      </c>
      <c r="G3330" s="150">
        <v>0.56520000000000004</v>
      </c>
      <c r="H3330" s="150">
        <v>0.188</v>
      </c>
      <c r="I3330" s="151">
        <f t="shared" si="342"/>
        <v>11.28</v>
      </c>
      <c r="J3330">
        <f t="shared" si="343"/>
        <v>7.52</v>
      </c>
      <c r="K3330">
        <f t="shared" si="344"/>
        <v>5.64</v>
      </c>
      <c r="L3330">
        <f t="shared" si="345"/>
        <v>8.4599999999999991</v>
      </c>
      <c r="M3330" s="150"/>
      <c r="U3330" s="239"/>
    </row>
    <row r="3331" spans="1:21">
      <c r="A3331" s="239" t="s">
        <v>3987</v>
      </c>
      <c r="B3331" s="239">
        <f t="shared" si="340"/>
        <v>180</v>
      </c>
      <c r="C3331" s="239">
        <f t="shared" si="341"/>
        <v>20</v>
      </c>
      <c r="E3331" s="149" t="s">
        <v>2188</v>
      </c>
      <c r="F3331" s="150">
        <v>85.3</v>
      </c>
      <c r="G3331" s="150">
        <v>0.56520000000000004</v>
      </c>
      <c r="H3331" s="150">
        <v>0.24</v>
      </c>
      <c r="I3331" s="151">
        <f t="shared" si="342"/>
        <v>14.399999999999999</v>
      </c>
      <c r="J3331">
        <f t="shared" si="343"/>
        <v>9.5999999999999979</v>
      </c>
      <c r="K3331">
        <f t="shared" si="344"/>
        <v>7.1999999999999993</v>
      </c>
      <c r="L3331">
        <f t="shared" si="345"/>
        <v>10.799999999999999</v>
      </c>
      <c r="M3331" s="150"/>
      <c r="U3331" s="239"/>
    </row>
    <row r="3332" spans="1:21">
      <c r="A3332" s="239" t="s">
        <v>3987</v>
      </c>
      <c r="B3332" s="239">
        <f t="shared" si="340"/>
        <v>180</v>
      </c>
      <c r="C3332" s="239">
        <f t="shared" si="341"/>
        <v>27.5</v>
      </c>
      <c r="E3332" s="149" t="s">
        <v>2189</v>
      </c>
      <c r="F3332" s="150">
        <v>109</v>
      </c>
      <c r="G3332" s="150">
        <v>0.56520000000000004</v>
      </c>
      <c r="H3332" s="150">
        <v>0.30399999999999999</v>
      </c>
      <c r="I3332" s="151">
        <f t="shared" si="342"/>
        <v>18.239999999999998</v>
      </c>
      <c r="J3332">
        <f t="shared" si="343"/>
        <v>12.159999999999998</v>
      </c>
      <c r="K3332">
        <f t="shared" si="344"/>
        <v>9.1199999999999992</v>
      </c>
      <c r="L3332">
        <f t="shared" si="345"/>
        <v>13.68</v>
      </c>
      <c r="M3332" s="150"/>
      <c r="U3332" s="239"/>
    </row>
    <row r="3333" spans="1:21">
      <c r="A3333" s="239" t="s">
        <v>3987</v>
      </c>
      <c r="B3333" s="239">
        <f t="shared" si="340"/>
        <v>180</v>
      </c>
      <c r="C3333" s="239">
        <f t="shared" si="341"/>
        <v>34</v>
      </c>
      <c r="E3333" s="149" t="s">
        <v>2192</v>
      </c>
      <c r="F3333" s="150">
        <v>128</v>
      </c>
      <c r="G3333" s="150">
        <v>0.56520000000000004</v>
      </c>
      <c r="H3333" s="150">
        <v>0.36</v>
      </c>
      <c r="I3333" s="151">
        <f t="shared" si="342"/>
        <v>21.599999999999998</v>
      </c>
      <c r="J3333">
        <f t="shared" si="343"/>
        <v>14.399999999999999</v>
      </c>
      <c r="K3333">
        <f t="shared" si="344"/>
        <v>10.799999999999999</v>
      </c>
      <c r="L3333">
        <f t="shared" si="345"/>
        <v>16.2</v>
      </c>
      <c r="M3333" s="150"/>
      <c r="U3333" s="239"/>
    </row>
    <row r="3334" spans="1:21">
      <c r="A3334" s="239" t="s">
        <v>3987</v>
      </c>
      <c r="B3334" s="239">
        <f t="shared" si="340"/>
        <v>180</v>
      </c>
      <c r="C3334" s="239">
        <f t="shared" si="341"/>
        <v>40</v>
      </c>
      <c r="E3334" s="149" t="s">
        <v>2194</v>
      </c>
      <c r="F3334" s="150">
        <v>144</v>
      </c>
      <c r="G3334" s="150">
        <v>0.56520000000000004</v>
      </c>
      <c r="H3334" s="150">
        <v>0.40400000000000003</v>
      </c>
      <c r="I3334" s="151">
        <f t="shared" si="342"/>
        <v>24.240000000000002</v>
      </c>
      <c r="J3334">
        <f t="shared" si="343"/>
        <v>16.16</v>
      </c>
      <c r="K3334">
        <f t="shared" si="344"/>
        <v>12.120000000000001</v>
      </c>
      <c r="L3334">
        <f t="shared" si="345"/>
        <v>18.18</v>
      </c>
      <c r="M3334" s="150"/>
      <c r="U3334" s="239"/>
    </row>
    <row r="3335" spans="1:21">
      <c r="A3335" s="239" t="s">
        <v>3987</v>
      </c>
      <c r="B3335" s="239">
        <f t="shared" si="340"/>
        <v>185</v>
      </c>
      <c r="C3335" s="239">
        <f t="shared" si="341"/>
        <v>2.5</v>
      </c>
      <c r="E3335" s="149" t="s">
        <v>2197</v>
      </c>
      <c r="F3335" s="150">
        <v>11.25</v>
      </c>
      <c r="G3335" s="150">
        <v>0.58089999999999997</v>
      </c>
      <c r="H3335" s="150">
        <v>3.2000000000000001E-2</v>
      </c>
      <c r="I3335" s="151">
        <f t="shared" si="342"/>
        <v>1.92</v>
      </c>
      <c r="J3335">
        <f t="shared" si="343"/>
        <v>1.2799999999999998</v>
      </c>
      <c r="K3335">
        <f t="shared" si="344"/>
        <v>0.96</v>
      </c>
      <c r="L3335">
        <f t="shared" si="345"/>
        <v>1.44</v>
      </c>
      <c r="M3335" s="150"/>
      <c r="U3335" s="239"/>
    </row>
    <row r="3336" spans="1:21">
      <c r="A3336" s="239" t="s">
        <v>3987</v>
      </c>
      <c r="B3336" s="239">
        <f t="shared" si="340"/>
        <v>185</v>
      </c>
      <c r="C3336" s="239">
        <f t="shared" si="341"/>
        <v>5</v>
      </c>
      <c r="E3336" s="149" t="s">
        <v>2198</v>
      </c>
      <c r="F3336" s="150">
        <v>22.19</v>
      </c>
      <c r="G3336" s="150">
        <v>0.58089999999999997</v>
      </c>
      <c r="H3336" s="150">
        <v>6.4000000000000001E-2</v>
      </c>
      <c r="I3336" s="151">
        <f t="shared" si="342"/>
        <v>3.84</v>
      </c>
      <c r="J3336">
        <f t="shared" si="343"/>
        <v>2.5599999999999996</v>
      </c>
      <c r="K3336">
        <f t="shared" si="344"/>
        <v>1.92</v>
      </c>
      <c r="L3336">
        <f t="shared" si="345"/>
        <v>2.88</v>
      </c>
      <c r="M3336" s="150"/>
      <c r="U3336" s="239"/>
    </row>
    <row r="3337" spans="1:21">
      <c r="A3337" s="239" t="s">
        <v>3987</v>
      </c>
      <c r="B3337" s="239">
        <f t="shared" si="340"/>
        <v>190</v>
      </c>
      <c r="C3337" s="239">
        <f t="shared" si="341"/>
        <v>3</v>
      </c>
      <c r="E3337" s="149" t="s">
        <v>2222</v>
      </c>
      <c r="F3337" s="150">
        <v>13.84</v>
      </c>
      <c r="G3337" s="150">
        <v>0.59660000000000002</v>
      </c>
      <c r="H3337" s="150">
        <v>0.04</v>
      </c>
      <c r="I3337" s="151">
        <f t="shared" si="342"/>
        <v>2.4</v>
      </c>
      <c r="J3337">
        <f t="shared" si="343"/>
        <v>1.5999999999999999</v>
      </c>
      <c r="K3337">
        <f t="shared" si="344"/>
        <v>1.2</v>
      </c>
      <c r="L3337">
        <f t="shared" si="345"/>
        <v>1.7999999999999998</v>
      </c>
      <c r="M3337" s="150"/>
      <c r="U3337" s="239"/>
    </row>
    <row r="3338" spans="1:21">
      <c r="A3338" s="239" t="s">
        <v>3987</v>
      </c>
      <c r="B3338" s="239">
        <f t="shared" si="340"/>
        <v>190</v>
      </c>
      <c r="C3338" s="239">
        <f t="shared" si="341"/>
        <v>5</v>
      </c>
      <c r="E3338" s="149" t="s">
        <v>2225</v>
      </c>
      <c r="F3338" s="150">
        <v>22.81</v>
      </c>
      <c r="G3338" s="150">
        <v>0.59660000000000002</v>
      </c>
      <c r="H3338" s="150">
        <v>6.4000000000000001E-2</v>
      </c>
      <c r="I3338" s="151">
        <f t="shared" si="342"/>
        <v>3.84</v>
      </c>
      <c r="J3338">
        <f t="shared" si="343"/>
        <v>2.5599999999999996</v>
      </c>
      <c r="K3338">
        <f t="shared" si="344"/>
        <v>1.92</v>
      </c>
      <c r="L3338">
        <f t="shared" si="345"/>
        <v>2.88</v>
      </c>
      <c r="M3338" s="150"/>
      <c r="U3338" s="239"/>
    </row>
    <row r="3339" spans="1:21">
      <c r="A3339" s="239" t="s">
        <v>3987</v>
      </c>
      <c r="B3339" s="239">
        <f t="shared" si="340"/>
        <v>190</v>
      </c>
      <c r="C3339" s="239">
        <f t="shared" si="341"/>
        <v>8</v>
      </c>
      <c r="E3339" s="149" t="s">
        <v>2226</v>
      </c>
      <c r="F3339" s="150">
        <v>35.909999999999997</v>
      </c>
      <c r="G3339" s="150">
        <v>0.59660000000000002</v>
      </c>
      <c r="H3339" s="150">
        <v>0.1</v>
      </c>
      <c r="I3339" s="151">
        <f t="shared" si="342"/>
        <v>6</v>
      </c>
      <c r="J3339">
        <f t="shared" si="343"/>
        <v>4</v>
      </c>
      <c r="K3339">
        <f t="shared" si="344"/>
        <v>3</v>
      </c>
      <c r="L3339">
        <f t="shared" si="345"/>
        <v>4.5</v>
      </c>
      <c r="M3339" s="150"/>
      <c r="U3339" s="239"/>
    </row>
    <row r="3340" spans="1:21">
      <c r="A3340" s="239" t="s">
        <v>3987</v>
      </c>
      <c r="B3340" s="239">
        <f t="shared" si="340"/>
        <v>190</v>
      </c>
      <c r="C3340" s="239">
        <f t="shared" si="341"/>
        <v>10</v>
      </c>
      <c r="E3340" s="149" t="s">
        <v>2217</v>
      </c>
      <c r="F3340" s="150">
        <v>44.39</v>
      </c>
      <c r="G3340" s="150">
        <v>0.59660000000000002</v>
      </c>
      <c r="H3340" s="150">
        <v>0.124</v>
      </c>
      <c r="I3340" s="151">
        <f t="shared" si="342"/>
        <v>7.4399999999999995</v>
      </c>
      <c r="J3340">
        <f t="shared" si="343"/>
        <v>4.9599999999999991</v>
      </c>
      <c r="K3340">
        <f t="shared" si="344"/>
        <v>3.7199999999999998</v>
      </c>
      <c r="L3340">
        <f t="shared" si="345"/>
        <v>5.58</v>
      </c>
      <c r="M3340" s="150"/>
      <c r="U3340" s="239"/>
    </row>
    <row r="3341" spans="1:21">
      <c r="A3341" s="239" t="s">
        <v>3987</v>
      </c>
      <c r="B3341" s="239">
        <f t="shared" si="340"/>
        <v>190</v>
      </c>
      <c r="C3341" s="239">
        <f t="shared" si="341"/>
        <v>12.5</v>
      </c>
      <c r="E3341" s="149" t="s">
        <v>2218</v>
      </c>
      <c r="F3341" s="150">
        <v>62.5</v>
      </c>
      <c r="G3341" s="150">
        <v>0.59660000000000002</v>
      </c>
      <c r="H3341" s="150">
        <v>0.17599999999999999</v>
      </c>
      <c r="I3341" s="151">
        <f t="shared" si="342"/>
        <v>10.559999999999999</v>
      </c>
      <c r="J3341">
        <f t="shared" si="343"/>
        <v>7.0399999999999991</v>
      </c>
      <c r="K3341">
        <f t="shared" si="344"/>
        <v>5.2799999999999994</v>
      </c>
      <c r="L3341">
        <f t="shared" si="345"/>
        <v>7.919999999999999</v>
      </c>
      <c r="M3341" s="150"/>
      <c r="U3341" s="239"/>
    </row>
    <row r="3342" spans="1:21">
      <c r="A3342" s="239" t="s">
        <v>3987</v>
      </c>
      <c r="B3342" s="239">
        <f t="shared" si="340"/>
        <v>190</v>
      </c>
      <c r="C3342" s="239">
        <f t="shared" si="341"/>
        <v>12.5</v>
      </c>
      <c r="E3342" s="149" t="s">
        <v>2218</v>
      </c>
      <c r="F3342" s="150">
        <v>54.71</v>
      </c>
      <c r="G3342" s="150">
        <v>0.59660000000000002</v>
      </c>
      <c r="H3342" s="150">
        <v>0.152</v>
      </c>
      <c r="I3342" s="151">
        <f t="shared" si="342"/>
        <v>9.1199999999999992</v>
      </c>
      <c r="J3342">
        <f t="shared" si="343"/>
        <v>6.0799999999999992</v>
      </c>
      <c r="K3342">
        <f t="shared" si="344"/>
        <v>4.5599999999999996</v>
      </c>
      <c r="L3342">
        <f t="shared" si="345"/>
        <v>6.84</v>
      </c>
      <c r="M3342" s="150"/>
      <c r="U3342" s="239"/>
    </row>
    <row r="3343" spans="1:21">
      <c r="A3343" s="239" t="s">
        <v>3987</v>
      </c>
      <c r="B3343" s="239">
        <f t="shared" si="340"/>
        <v>190</v>
      </c>
      <c r="C3343" s="239">
        <f t="shared" si="341"/>
        <v>15</v>
      </c>
      <c r="E3343" s="149" t="s">
        <v>2219</v>
      </c>
      <c r="F3343" s="150">
        <v>72.3</v>
      </c>
      <c r="G3343" s="150">
        <v>0.59660000000000002</v>
      </c>
      <c r="H3343" s="150">
        <v>0.20400000000000001</v>
      </c>
      <c r="I3343" s="151">
        <f t="shared" si="342"/>
        <v>12.24</v>
      </c>
      <c r="J3343">
        <f t="shared" si="343"/>
        <v>8.16</v>
      </c>
      <c r="K3343">
        <f t="shared" si="344"/>
        <v>6.12</v>
      </c>
      <c r="L3343">
        <f t="shared" si="345"/>
        <v>9.18</v>
      </c>
      <c r="M3343" s="150"/>
      <c r="U3343" s="239"/>
    </row>
    <row r="3344" spans="1:21">
      <c r="A3344" s="239" t="s">
        <v>3987</v>
      </c>
      <c r="B3344" s="239">
        <f t="shared" si="340"/>
        <v>190</v>
      </c>
      <c r="C3344" s="239">
        <f t="shared" si="341"/>
        <v>22</v>
      </c>
      <c r="E3344" s="149" t="s">
        <v>2220</v>
      </c>
      <c r="F3344" s="150">
        <v>98.2</v>
      </c>
      <c r="G3344" s="150">
        <v>0.59660000000000002</v>
      </c>
      <c r="H3344" s="150">
        <v>0.27599999999999997</v>
      </c>
      <c r="I3344" s="151">
        <f t="shared" si="342"/>
        <v>16.559999999999999</v>
      </c>
      <c r="J3344">
        <f t="shared" si="343"/>
        <v>11.04</v>
      </c>
      <c r="K3344">
        <f t="shared" si="344"/>
        <v>8.2799999999999994</v>
      </c>
      <c r="L3344">
        <f t="shared" si="345"/>
        <v>12.419999999999998</v>
      </c>
      <c r="M3344" s="150"/>
      <c r="U3344" s="239"/>
    </row>
    <row r="3345" spans="1:21">
      <c r="A3345" s="239" t="s">
        <v>3987</v>
      </c>
      <c r="B3345" s="239">
        <f t="shared" si="340"/>
        <v>190</v>
      </c>
      <c r="C3345" s="239">
        <f t="shared" si="341"/>
        <v>29</v>
      </c>
      <c r="E3345" s="149" t="s">
        <v>2221</v>
      </c>
      <c r="F3345" s="150">
        <v>122</v>
      </c>
      <c r="G3345" s="150">
        <v>0.59660000000000002</v>
      </c>
      <c r="H3345" s="150">
        <v>0.34</v>
      </c>
      <c r="I3345" s="151">
        <f t="shared" si="342"/>
        <v>20.400000000000002</v>
      </c>
      <c r="J3345">
        <f t="shared" si="343"/>
        <v>13.600000000000001</v>
      </c>
      <c r="K3345">
        <f t="shared" si="344"/>
        <v>10.200000000000001</v>
      </c>
      <c r="L3345">
        <f t="shared" si="345"/>
        <v>15.3</v>
      </c>
      <c r="M3345" s="150"/>
      <c r="U3345" s="239"/>
    </row>
    <row r="3346" spans="1:21">
      <c r="A3346" s="239" t="s">
        <v>3987</v>
      </c>
      <c r="B3346" s="239">
        <f t="shared" si="340"/>
        <v>190</v>
      </c>
      <c r="C3346" s="239">
        <f t="shared" si="341"/>
        <v>36</v>
      </c>
      <c r="E3346" s="149" t="s">
        <v>2223</v>
      </c>
      <c r="F3346" s="150">
        <v>143</v>
      </c>
      <c r="G3346" s="150">
        <v>0.59660000000000002</v>
      </c>
      <c r="H3346" s="150">
        <v>0.4</v>
      </c>
      <c r="I3346" s="151">
        <f t="shared" si="342"/>
        <v>24</v>
      </c>
      <c r="J3346">
        <f t="shared" si="343"/>
        <v>16</v>
      </c>
      <c r="K3346">
        <f t="shared" si="344"/>
        <v>12</v>
      </c>
      <c r="L3346">
        <f t="shared" si="345"/>
        <v>18</v>
      </c>
      <c r="M3346" s="150"/>
      <c r="U3346" s="239"/>
    </row>
    <row r="3347" spans="1:21">
      <c r="A3347" s="239" t="s">
        <v>3987</v>
      </c>
      <c r="B3347" s="239">
        <f t="shared" si="340"/>
        <v>190</v>
      </c>
      <c r="C3347" s="239">
        <f t="shared" si="341"/>
        <v>42</v>
      </c>
      <c r="E3347" s="149" t="s">
        <v>2224</v>
      </c>
      <c r="F3347" s="150">
        <v>159</v>
      </c>
      <c r="G3347" s="150">
        <v>0.59660000000000002</v>
      </c>
      <c r="H3347" s="150">
        <v>0.44400000000000006</v>
      </c>
      <c r="I3347" s="151">
        <f t="shared" si="342"/>
        <v>26.640000000000004</v>
      </c>
      <c r="J3347">
        <f t="shared" si="343"/>
        <v>17.760000000000002</v>
      </c>
      <c r="K3347">
        <f t="shared" si="344"/>
        <v>13.320000000000002</v>
      </c>
      <c r="L3347">
        <f t="shared" si="345"/>
        <v>19.980000000000004</v>
      </c>
      <c r="M3347" s="150"/>
      <c r="U3347" s="239"/>
    </row>
    <row r="3348" spans="1:21">
      <c r="A3348" s="239" t="s">
        <v>3987</v>
      </c>
      <c r="B3348" s="239">
        <f t="shared" si="340"/>
        <v>193.7</v>
      </c>
      <c r="C3348" s="239">
        <f t="shared" si="341"/>
        <v>4</v>
      </c>
      <c r="E3348" s="149" t="s">
        <v>2240</v>
      </c>
      <c r="F3348" s="150">
        <v>18.7</v>
      </c>
      <c r="G3348" s="150">
        <v>0.60821800000000004</v>
      </c>
      <c r="H3348" s="150">
        <v>5.2000000000000005E-2</v>
      </c>
      <c r="I3348" s="151">
        <f t="shared" si="342"/>
        <v>3.12</v>
      </c>
      <c r="J3348">
        <f t="shared" si="343"/>
        <v>2.08</v>
      </c>
      <c r="K3348">
        <f t="shared" si="344"/>
        <v>1.56</v>
      </c>
      <c r="L3348">
        <f t="shared" si="345"/>
        <v>2.34</v>
      </c>
      <c r="M3348" s="150"/>
      <c r="U3348" s="239"/>
    </row>
    <row r="3349" spans="1:21">
      <c r="A3349" s="239" t="s">
        <v>3987</v>
      </c>
      <c r="B3349" s="239">
        <f t="shared" si="340"/>
        <v>193.7</v>
      </c>
      <c r="C3349" s="239">
        <f t="shared" si="341"/>
        <v>5</v>
      </c>
      <c r="E3349" s="149" t="s">
        <v>2242</v>
      </c>
      <c r="F3349" s="150">
        <v>23.3</v>
      </c>
      <c r="G3349" s="150">
        <v>0.68797399999999997</v>
      </c>
      <c r="H3349" s="150">
        <v>6.4000000000000001E-2</v>
      </c>
      <c r="I3349" s="151">
        <f t="shared" si="342"/>
        <v>3.84</v>
      </c>
      <c r="J3349">
        <f t="shared" si="343"/>
        <v>2.5599999999999996</v>
      </c>
      <c r="K3349">
        <f t="shared" si="344"/>
        <v>1.92</v>
      </c>
      <c r="L3349">
        <f t="shared" si="345"/>
        <v>2.88</v>
      </c>
      <c r="M3349" s="150"/>
      <c r="U3349" s="239"/>
    </row>
    <row r="3350" spans="1:21">
      <c r="A3350" s="239" t="s">
        <v>3987</v>
      </c>
      <c r="B3350" s="239">
        <f t="shared" si="340"/>
        <v>193.7</v>
      </c>
      <c r="C3350" s="239">
        <f t="shared" si="341"/>
        <v>5.6</v>
      </c>
      <c r="E3350" s="149" t="s">
        <v>2243</v>
      </c>
      <c r="F3350" s="150">
        <v>26</v>
      </c>
      <c r="G3350" s="150">
        <v>0.60821800000000004</v>
      </c>
      <c r="H3350" s="150">
        <v>7.1999999999999995E-2</v>
      </c>
      <c r="I3350" s="151">
        <f t="shared" si="342"/>
        <v>4.3199999999999994</v>
      </c>
      <c r="J3350">
        <f t="shared" si="343"/>
        <v>2.8799999999999994</v>
      </c>
      <c r="K3350">
        <f t="shared" si="344"/>
        <v>2.1599999999999997</v>
      </c>
      <c r="L3350">
        <f t="shared" si="345"/>
        <v>3.2399999999999993</v>
      </c>
      <c r="M3350" s="150"/>
      <c r="U3350" s="239"/>
    </row>
    <row r="3351" spans="1:21">
      <c r="A3351" s="239" t="s">
        <v>3987</v>
      </c>
      <c r="B3351" s="239">
        <f t="shared" si="340"/>
        <v>193.7</v>
      </c>
      <c r="C3351" s="239">
        <f t="shared" si="341"/>
        <v>6.3</v>
      </c>
      <c r="E3351" s="149" t="s">
        <v>2244</v>
      </c>
      <c r="F3351" s="150">
        <v>29.1</v>
      </c>
      <c r="G3351" s="150">
        <v>0.60821800000000004</v>
      </c>
      <c r="H3351" s="150">
        <v>0.08</v>
      </c>
      <c r="I3351" s="151">
        <f t="shared" si="342"/>
        <v>4.8</v>
      </c>
      <c r="J3351">
        <f t="shared" si="343"/>
        <v>3.1999999999999997</v>
      </c>
      <c r="K3351">
        <f t="shared" si="344"/>
        <v>2.4</v>
      </c>
      <c r="L3351">
        <f t="shared" si="345"/>
        <v>3.5999999999999996</v>
      </c>
      <c r="M3351" s="150"/>
      <c r="U3351" s="239"/>
    </row>
    <row r="3352" spans="1:21">
      <c r="A3352" s="239" t="s">
        <v>3987</v>
      </c>
      <c r="B3352" s="239">
        <f t="shared" si="340"/>
        <v>193.7</v>
      </c>
      <c r="C3352" s="239">
        <f t="shared" si="341"/>
        <v>7.1</v>
      </c>
      <c r="E3352" s="149" t="s">
        <v>2245</v>
      </c>
      <c r="F3352" s="150">
        <v>32.700000000000003</v>
      </c>
      <c r="G3352" s="150">
        <v>0.60821800000000004</v>
      </c>
      <c r="H3352" s="150">
        <v>9.1999999999999998E-2</v>
      </c>
      <c r="I3352" s="151">
        <f t="shared" si="342"/>
        <v>5.52</v>
      </c>
      <c r="J3352">
        <f t="shared" si="343"/>
        <v>3.6799999999999997</v>
      </c>
      <c r="K3352">
        <f t="shared" si="344"/>
        <v>2.76</v>
      </c>
      <c r="L3352">
        <f t="shared" si="345"/>
        <v>4.1399999999999997</v>
      </c>
      <c r="M3352" s="150"/>
      <c r="U3352" s="239"/>
    </row>
    <row r="3353" spans="1:21">
      <c r="A3353" s="239" t="s">
        <v>3987</v>
      </c>
      <c r="B3353" s="239">
        <f t="shared" si="340"/>
        <v>193.7</v>
      </c>
      <c r="C3353" s="239">
        <f t="shared" si="341"/>
        <v>8</v>
      </c>
      <c r="E3353" s="149" t="s">
        <v>2246</v>
      </c>
      <c r="F3353" s="150">
        <v>36.6</v>
      </c>
      <c r="G3353" s="150">
        <v>0.60821800000000004</v>
      </c>
      <c r="H3353" s="150">
        <v>0.10400000000000001</v>
      </c>
      <c r="I3353" s="151">
        <f t="shared" si="342"/>
        <v>6.24</v>
      </c>
      <c r="J3353">
        <f t="shared" si="343"/>
        <v>4.16</v>
      </c>
      <c r="K3353">
        <f t="shared" si="344"/>
        <v>3.12</v>
      </c>
      <c r="L3353">
        <f t="shared" si="345"/>
        <v>4.68</v>
      </c>
      <c r="M3353" s="150"/>
      <c r="U3353" s="239"/>
    </row>
    <row r="3354" spans="1:21">
      <c r="A3354" s="239" t="s">
        <v>3987</v>
      </c>
      <c r="B3354" s="239">
        <f t="shared" si="340"/>
        <v>193.7</v>
      </c>
      <c r="C3354" s="239">
        <f t="shared" si="341"/>
        <v>8.8000000000000007</v>
      </c>
      <c r="E3354" s="149" t="s">
        <v>2247</v>
      </c>
      <c r="F3354" s="150">
        <v>40.1</v>
      </c>
      <c r="G3354" s="150">
        <v>0.60821800000000004</v>
      </c>
      <c r="H3354" s="150">
        <v>0.11200000000000002</v>
      </c>
      <c r="I3354" s="151">
        <f t="shared" si="342"/>
        <v>6.7200000000000006</v>
      </c>
      <c r="J3354">
        <f t="shared" si="343"/>
        <v>4.4800000000000004</v>
      </c>
      <c r="K3354">
        <f t="shared" si="344"/>
        <v>3.3600000000000003</v>
      </c>
      <c r="L3354">
        <f t="shared" si="345"/>
        <v>5.0400000000000009</v>
      </c>
      <c r="M3354" s="150"/>
      <c r="U3354" s="239"/>
    </row>
    <row r="3355" spans="1:21">
      <c r="A3355" s="239" t="s">
        <v>3987</v>
      </c>
      <c r="B3355" s="239">
        <f t="shared" si="340"/>
        <v>193.7</v>
      </c>
      <c r="C3355" s="239">
        <f t="shared" si="341"/>
        <v>10</v>
      </c>
      <c r="E3355" s="149" t="s">
        <v>2227</v>
      </c>
      <c r="F3355" s="150">
        <v>45.3</v>
      </c>
      <c r="G3355" s="150">
        <v>0.60821800000000004</v>
      </c>
      <c r="H3355" s="150">
        <v>0.128</v>
      </c>
      <c r="I3355" s="151">
        <f t="shared" si="342"/>
        <v>7.68</v>
      </c>
      <c r="J3355">
        <f t="shared" si="343"/>
        <v>5.1199999999999992</v>
      </c>
      <c r="K3355">
        <f t="shared" si="344"/>
        <v>3.84</v>
      </c>
      <c r="L3355">
        <f t="shared" si="345"/>
        <v>5.76</v>
      </c>
      <c r="M3355" s="150"/>
      <c r="U3355" s="239"/>
    </row>
    <row r="3356" spans="1:21">
      <c r="A3356" s="239" t="s">
        <v>3987</v>
      </c>
      <c r="B3356" s="239">
        <f t="shared" si="340"/>
        <v>193.7</v>
      </c>
      <c r="C3356" s="239">
        <f t="shared" si="341"/>
        <v>11</v>
      </c>
      <c r="E3356" s="149" t="s">
        <v>2228</v>
      </c>
      <c r="F3356" s="150">
        <v>49.6</v>
      </c>
      <c r="G3356" s="150">
        <v>0.60821800000000004</v>
      </c>
      <c r="H3356" s="150">
        <v>0.14000000000000001</v>
      </c>
      <c r="I3356" s="151">
        <f t="shared" si="342"/>
        <v>8.4</v>
      </c>
      <c r="J3356">
        <f t="shared" si="343"/>
        <v>5.6</v>
      </c>
      <c r="K3356">
        <f t="shared" si="344"/>
        <v>4.2</v>
      </c>
      <c r="L3356">
        <f t="shared" si="345"/>
        <v>6.3000000000000007</v>
      </c>
      <c r="M3356" s="150"/>
      <c r="U3356" s="239"/>
    </row>
    <row r="3357" spans="1:21">
      <c r="A3357" s="239" t="s">
        <v>3987</v>
      </c>
      <c r="B3357" s="239">
        <f t="shared" si="340"/>
        <v>193.7</v>
      </c>
      <c r="C3357" s="239">
        <f t="shared" si="341"/>
        <v>12.5</v>
      </c>
      <c r="E3357" s="149" t="s">
        <v>2229</v>
      </c>
      <c r="F3357" s="150">
        <v>55.9</v>
      </c>
      <c r="G3357" s="150">
        <v>0.60821800000000004</v>
      </c>
      <c r="H3357" s="150">
        <v>0.156</v>
      </c>
      <c r="I3357" s="151">
        <f t="shared" si="342"/>
        <v>9.36</v>
      </c>
      <c r="J3357">
        <f t="shared" si="343"/>
        <v>6.2399999999999993</v>
      </c>
      <c r="K3357">
        <f t="shared" si="344"/>
        <v>4.68</v>
      </c>
      <c r="L3357">
        <f t="shared" si="345"/>
        <v>7.02</v>
      </c>
      <c r="M3357" s="150"/>
      <c r="U3357" s="239"/>
    </row>
    <row r="3358" spans="1:21">
      <c r="A3358" s="239" t="s">
        <v>3987</v>
      </c>
      <c r="B3358" s="239">
        <f t="shared" si="340"/>
        <v>193.7</v>
      </c>
      <c r="C3358" s="239">
        <f t="shared" si="341"/>
        <v>14.2</v>
      </c>
      <c r="E3358" s="149" t="s">
        <v>2230</v>
      </c>
      <c r="F3358" s="150">
        <v>62.9</v>
      </c>
      <c r="G3358" s="150">
        <v>0.60821800000000004</v>
      </c>
      <c r="H3358" s="150">
        <v>0.17599999999999999</v>
      </c>
      <c r="I3358" s="151">
        <f t="shared" si="342"/>
        <v>10.559999999999999</v>
      </c>
      <c r="J3358">
        <f t="shared" si="343"/>
        <v>7.0399999999999991</v>
      </c>
      <c r="K3358">
        <f t="shared" si="344"/>
        <v>5.2799999999999994</v>
      </c>
      <c r="L3358">
        <f t="shared" si="345"/>
        <v>7.919999999999999</v>
      </c>
      <c r="M3358" s="150"/>
      <c r="U3358" s="239"/>
    </row>
    <row r="3359" spans="1:21">
      <c r="A3359" s="239" t="s">
        <v>3987</v>
      </c>
      <c r="B3359" s="239">
        <f t="shared" si="340"/>
        <v>193.7</v>
      </c>
      <c r="C3359" s="239">
        <f t="shared" si="341"/>
        <v>16</v>
      </c>
      <c r="E3359" s="149" t="s">
        <v>2231</v>
      </c>
      <c r="F3359" s="150">
        <v>70.099999999999994</v>
      </c>
      <c r="G3359" s="150">
        <v>0.60821800000000004</v>
      </c>
      <c r="H3359" s="150">
        <v>0.19600000000000001</v>
      </c>
      <c r="I3359" s="151">
        <f t="shared" si="342"/>
        <v>11.76</v>
      </c>
      <c r="J3359">
        <f t="shared" si="343"/>
        <v>7.84</v>
      </c>
      <c r="K3359">
        <f t="shared" si="344"/>
        <v>5.88</v>
      </c>
      <c r="L3359">
        <f t="shared" si="345"/>
        <v>8.82</v>
      </c>
      <c r="M3359" s="150"/>
      <c r="U3359" s="239"/>
    </row>
    <row r="3360" spans="1:21">
      <c r="A3360" s="239" t="s">
        <v>3987</v>
      </c>
      <c r="B3360" s="239">
        <f t="shared" si="340"/>
        <v>193.7</v>
      </c>
      <c r="C3360" s="239">
        <f t="shared" si="341"/>
        <v>17.5</v>
      </c>
      <c r="E3360" s="149" t="s">
        <v>2232</v>
      </c>
      <c r="F3360" s="150">
        <v>76</v>
      </c>
      <c r="G3360" s="150">
        <v>0.60821800000000004</v>
      </c>
      <c r="H3360" s="150">
        <v>0.21200000000000002</v>
      </c>
      <c r="I3360" s="151">
        <f t="shared" si="342"/>
        <v>12.72</v>
      </c>
      <c r="J3360">
        <f t="shared" si="343"/>
        <v>8.48</v>
      </c>
      <c r="K3360">
        <f t="shared" si="344"/>
        <v>6.36</v>
      </c>
      <c r="L3360">
        <f t="shared" si="345"/>
        <v>9.5400000000000009</v>
      </c>
      <c r="M3360" s="150"/>
      <c r="U3360" s="239"/>
    </row>
    <row r="3361" spans="1:21">
      <c r="A3361" s="239" t="s">
        <v>3987</v>
      </c>
      <c r="B3361" s="239">
        <f t="shared" si="340"/>
        <v>193.7</v>
      </c>
      <c r="C3361" s="239">
        <f t="shared" si="341"/>
        <v>20</v>
      </c>
      <c r="E3361" s="149" t="s">
        <v>2233</v>
      </c>
      <c r="F3361" s="150">
        <v>85.7</v>
      </c>
      <c r="G3361" s="150">
        <v>0.60799999999999998</v>
      </c>
      <c r="H3361" s="150">
        <v>0.2</v>
      </c>
      <c r="I3361" s="151">
        <f t="shared" si="342"/>
        <v>12</v>
      </c>
      <c r="J3361">
        <f t="shared" si="343"/>
        <v>8</v>
      </c>
      <c r="K3361">
        <f t="shared" si="344"/>
        <v>6</v>
      </c>
      <c r="L3361">
        <f t="shared" si="345"/>
        <v>9</v>
      </c>
      <c r="M3361" s="150"/>
      <c r="U3361" s="239"/>
    </row>
    <row r="3362" spans="1:21">
      <c r="A3362" s="239" t="s">
        <v>3987</v>
      </c>
      <c r="B3362" s="239">
        <f t="shared" si="340"/>
        <v>193.7</v>
      </c>
      <c r="C3362" s="239">
        <f t="shared" si="341"/>
        <v>20</v>
      </c>
      <c r="E3362" s="149" t="s">
        <v>2233</v>
      </c>
      <c r="F3362" s="150">
        <v>85.7</v>
      </c>
      <c r="G3362" s="150">
        <v>0.60821800000000004</v>
      </c>
      <c r="H3362" s="150">
        <v>0.24</v>
      </c>
      <c r="I3362" s="151">
        <f t="shared" si="342"/>
        <v>14.399999999999999</v>
      </c>
      <c r="J3362">
        <f t="shared" si="343"/>
        <v>9.5999999999999979</v>
      </c>
      <c r="K3362">
        <f t="shared" si="344"/>
        <v>7.1999999999999993</v>
      </c>
      <c r="L3362">
        <f t="shared" si="345"/>
        <v>10.799999999999999</v>
      </c>
      <c r="M3362" s="150"/>
      <c r="U3362" s="239"/>
    </row>
    <row r="3363" spans="1:21">
      <c r="A3363" s="239" t="s">
        <v>3987</v>
      </c>
      <c r="B3363" s="239">
        <f t="shared" si="340"/>
        <v>193.7</v>
      </c>
      <c r="C3363" s="239">
        <f t="shared" si="341"/>
        <v>22.2</v>
      </c>
      <c r="E3363" s="149" t="s">
        <v>2234</v>
      </c>
      <c r="F3363" s="150">
        <v>93.9</v>
      </c>
      <c r="G3363" s="150">
        <v>0.60821800000000004</v>
      </c>
      <c r="H3363" s="150">
        <v>0.26400000000000001</v>
      </c>
      <c r="I3363" s="151">
        <f t="shared" si="342"/>
        <v>15.84</v>
      </c>
      <c r="J3363">
        <f t="shared" si="343"/>
        <v>10.559999999999999</v>
      </c>
      <c r="K3363">
        <f t="shared" si="344"/>
        <v>7.92</v>
      </c>
      <c r="L3363">
        <f t="shared" si="345"/>
        <v>11.879999999999999</v>
      </c>
      <c r="M3363" s="150"/>
      <c r="U3363" s="239"/>
    </row>
    <row r="3364" spans="1:21">
      <c r="A3364" s="239" t="s">
        <v>3987</v>
      </c>
      <c r="B3364" s="239">
        <f t="shared" si="340"/>
        <v>193.7</v>
      </c>
      <c r="C3364" s="239">
        <f t="shared" si="341"/>
        <v>25</v>
      </c>
      <c r="E3364" s="149" t="s">
        <v>2235</v>
      </c>
      <c r="F3364" s="150">
        <v>104</v>
      </c>
      <c r="G3364" s="150">
        <v>0.60821800000000004</v>
      </c>
      <c r="H3364" s="150">
        <v>0.29199999999999998</v>
      </c>
      <c r="I3364" s="151">
        <f t="shared" si="342"/>
        <v>17.52</v>
      </c>
      <c r="J3364">
        <f t="shared" si="343"/>
        <v>11.68</v>
      </c>
      <c r="K3364">
        <f t="shared" si="344"/>
        <v>8.76</v>
      </c>
      <c r="L3364">
        <f t="shared" si="345"/>
        <v>13.14</v>
      </c>
      <c r="M3364" s="150"/>
      <c r="U3364" s="239"/>
    </row>
    <row r="3365" spans="1:21">
      <c r="A3365" s="239" t="s">
        <v>3987</v>
      </c>
      <c r="B3365" s="239">
        <f t="shared" si="340"/>
        <v>193.7</v>
      </c>
      <c r="C3365" s="239">
        <f t="shared" si="341"/>
        <v>28</v>
      </c>
      <c r="E3365" s="149" t="s">
        <v>2236</v>
      </c>
      <c r="F3365" s="150">
        <v>114</v>
      </c>
      <c r="G3365" s="150">
        <v>0.60821800000000004</v>
      </c>
      <c r="H3365" s="150">
        <v>0.32</v>
      </c>
      <c r="I3365" s="151">
        <f t="shared" si="342"/>
        <v>19.2</v>
      </c>
      <c r="J3365">
        <f t="shared" si="343"/>
        <v>12.799999999999999</v>
      </c>
      <c r="K3365">
        <f t="shared" si="344"/>
        <v>9.6</v>
      </c>
      <c r="L3365">
        <f t="shared" si="345"/>
        <v>14.399999999999999</v>
      </c>
      <c r="M3365" s="150"/>
      <c r="U3365" s="239"/>
    </row>
    <row r="3366" spans="1:21">
      <c r="A3366" s="239" t="s">
        <v>3987</v>
      </c>
      <c r="B3366" s="239">
        <f t="shared" ref="B3366:B3429" si="346">SPLITME($E3366,0,"*","tube Ø")</f>
        <v>193.7</v>
      </c>
      <c r="C3366" s="239">
        <f t="shared" ref="C3366:C3429" si="347">SPLITME($E3366,1,"*","tube Ø")</f>
        <v>30</v>
      </c>
      <c r="E3366" s="149" t="s">
        <v>2237</v>
      </c>
      <c r="F3366" s="150">
        <v>121</v>
      </c>
      <c r="G3366" s="150">
        <v>0.60821800000000004</v>
      </c>
      <c r="H3366" s="150">
        <v>0.34</v>
      </c>
      <c r="I3366" s="151">
        <f t="shared" si="342"/>
        <v>20.400000000000002</v>
      </c>
      <c r="J3366">
        <f t="shared" si="343"/>
        <v>13.600000000000001</v>
      </c>
      <c r="K3366">
        <f t="shared" si="344"/>
        <v>10.200000000000001</v>
      </c>
      <c r="L3366">
        <f t="shared" si="345"/>
        <v>15.3</v>
      </c>
      <c r="M3366" s="150"/>
      <c r="U3366" s="239"/>
    </row>
    <row r="3367" spans="1:21">
      <c r="A3367" s="239" t="s">
        <v>3987</v>
      </c>
      <c r="B3367" s="239">
        <f t="shared" si="346"/>
        <v>193.7</v>
      </c>
      <c r="C3367" s="239">
        <f t="shared" si="347"/>
        <v>32</v>
      </c>
      <c r="E3367" s="149" t="s">
        <v>2238</v>
      </c>
      <c r="F3367" s="150">
        <v>128</v>
      </c>
      <c r="G3367" s="150">
        <v>0.60821800000000004</v>
      </c>
      <c r="H3367" s="150">
        <v>0.36</v>
      </c>
      <c r="I3367" s="151">
        <f t="shared" si="342"/>
        <v>21.599999999999998</v>
      </c>
      <c r="J3367">
        <f t="shared" si="343"/>
        <v>14.399999999999999</v>
      </c>
      <c r="K3367">
        <f t="shared" si="344"/>
        <v>10.799999999999999</v>
      </c>
      <c r="L3367">
        <f t="shared" si="345"/>
        <v>16.2</v>
      </c>
      <c r="M3367" s="150"/>
      <c r="U3367" s="239"/>
    </row>
    <row r="3368" spans="1:21">
      <c r="A3368" s="239" t="s">
        <v>3987</v>
      </c>
      <c r="B3368" s="239">
        <f t="shared" si="346"/>
        <v>193.7</v>
      </c>
      <c r="C3368" s="239">
        <f t="shared" si="347"/>
        <v>36</v>
      </c>
      <c r="E3368" s="149" t="s">
        <v>2239</v>
      </c>
      <c r="F3368" s="150">
        <v>140</v>
      </c>
      <c r="G3368" s="150">
        <v>0.60821800000000004</v>
      </c>
      <c r="H3368" s="150">
        <v>0.39200000000000002</v>
      </c>
      <c r="I3368" s="151">
        <f t="shared" si="342"/>
        <v>23.52</v>
      </c>
      <c r="J3368">
        <f t="shared" si="343"/>
        <v>15.68</v>
      </c>
      <c r="K3368">
        <f t="shared" si="344"/>
        <v>11.76</v>
      </c>
      <c r="L3368">
        <f t="shared" si="345"/>
        <v>17.64</v>
      </c>
      <c r="M3368" s="150"/>
      <c r="U3368" s="239"/>
    </row>
    <row r="3369" spans="1:21">
      <c r="A3369" s="239" t="s">
        <v>3987</v>
      </c>
      <c r="B3369" s="239">
        <f t="shared" si="346"/>
        <v>193.7</v>
      </c>
      <c r="C3369" s="239">
        <f t="shared" si="347"/>
        <v>40</v>
      </c>
      <c r="E3369" s="149" t="s">
        <v>2241</v>
      </c>
      <c r="F3369" s="150">
        <v>152</v>
      </c>
      <c r="G3369" s="150">
        <v>0.60821800000000004</v>
      </c>
      <c r="H3369" s="150">
        <v>0.42400000000000004</v>
      </c>
      <c r="I3369" s="151">
        <f t="shared" si="342"/>
        <v>25.44</v>
      </c>
      <c r="J3369">
        <f t="shared" si="343"/>
        <v>16.96</v>
      </c>
      <c r="K3369">
        <f t="shared" si="344"/>
        <v>12.72</v>
      </c>
      <c r="L3369">
        <f t="shared" si="345"/>
        <v>19.080000000000002</v>
      </c>
      <c r="M3369" s="150"/>
      <c r="U3369" s="239"/>
    </row>
    <row r="3370" spans="1:21">
      <c r="A3370" s="239" t="s">
        <v>3987</v>
      </c>
      <c r="B3370" s="239">
        <f t="shared" si="346"/>
        <v>195</v>
      </c>
      <c r="C3370" s="239">
        <f t="shared" si="347"/>
        <v>5</v>
      </c>
      <c r="E3370" s="149" t="s">
        <v>2248</v>
      </c>
      <c r="F3370" s="150">
        <v>23.43</v>
      </c>
      <c r="G3370" s="150">
        <v>0.61229999999999996</v>
      </c>
      <c r="H3370" s="150">
        <v>6.4000000000000001E-2</v>
      </c>
      <c r="I3370" s="151">
        <f t="shared" si="342"/>
        <v>3.84</v>
      </c>
      <c r="J3370">
        <f t="shared" si="343"/>
        <v>2.5599999999999996</v>
      </c>
      <c r="K3370">
        <f t="shared" si="344"/>
        <v>1.92</v>
      </c>
      <c r="L3370">
        <f t="shared" si="345"/>
        <v>2.88</v>
      </c>
      <c r="M3370" s="150"/>
      <c r="U3370" s="239"/>
    </row>
    <row r="3371" spans="1:21">
      <c r="A3371" s="239" t="s">
        <v>3987</v>
      </c>
      <c r="B3371" s="239">
        <f t="shared" si="346"/>
        <v>195</v>
      </c>
      <c r="C3371" s="239">
        <f t="shared" si="347"/>
        <v>7.5</v>
      </c>
      <c r="E3371" s="149" t="s">
        <v>2249</v>
      </c>
      <c r="F3371" s="150">
        <v>34.68</v>
      </c>
      <c r="G3371" s="150">
        <v>0.61229999999999996</v>
      </c>
      <c r="H3371" s="150">
        <v>9.6000000000000002E-2</v>
      </c>
      <c r="I3371" s="151">
        <f t="shared" si="342"/>
        <v>5.76</v>
      </c>
      <c r="J3371">
        <f t="shared" si="343"/>
        <v>3.84</v>
      </c>
      <c r="K3371">
        <f t="shared" si="344"/>
        <v>2.88</v>
      </c>
      <c r="L3371">
        <f t="shared" si="345"/>
        <v>4.32</v>
      </c>
      <c r="M3371" s="150"/>
      <c r="U3371" s="239"/>
    </row>
    <row r="3372" spans="1:21">
      <c r="A3372" s="239" t="s">
        <v>3987</v>
      </c>
      <c r="B3372" s="239">
        <f t="shared" si="346"/>
        <v>200</v>
      </c>
      <c r="C3372" s="239">
        <f t="shared" si="347"/>
        <v>3</v>
      </c>
      <c r="E3372" s="149" t="s">
        <v>2281</v>
      </c>
      <c r="F3372" s="150">
        <v>14.57</v>
      </c>
      <c r="G3372" s="150">
        <v>0.628</v>
      </c>
      <c r="H3372" s="150">
        <v>0.04</v>
      </c>
      <c r="I3372" s="151">
        <f t="shared" si="342"/>
        <v>2.4</v>
      </c>
      <c r="J3372">
        <f t="shared" si="343"/>
        <v>1.5999999999999999</v>
      </c>
      <c r="K3372">
        <f t="shared" si="344"/>
        <v>1.2</v>
      </c>
      <c r="L3372">
        <f t="shared" si="345"/>
        <v>1.7999999999999998</v>
      </c>
      <c r="M3372" s="150"/>
      <c r="U3372" s="239"/>
    </row>
    <row r="3373" spans="1:21">
      <c r="A3373" s="239" t="s">
        <v>3987</v>
      </c>
      <c r="B3373" s="239">
        <f t="shared" si="346"/>
        <v>200</v>
      </c>
      <c r="C3373" s="239">
        <f t="shared" si="347"/>
        <v>3.5</v>
      </c>
      <c r="E3373" s="149" t="s">
        <v>2282</v>
      </c>
      <c r="F3373" s="150">
        <v>16.96</v>
      </c>
      <c r="G3373" s="150">
        <v>0.628</v>
      </c>
      <c r="H3373" s="150">
        <v>4.8000000000000001E-2</v>
      </c>
      <c r="I3373" s="151">
        <f t="shared" si="342"/>
        <v>2.88</v>
      </c>
      <c r="J3373">
        <f t="shared" si="343"/>
        <v>1.92</v>
      </c>
      <c r="K3373">
        <f t="shared" si="344"/>
        <v>1.44</v>
      </c>
      <c r="L3373">
        <f t="shared" si="345"/>
        <v>2.16</v>
      </c>
      <c r="M3373" s="150"/>
      <c r="U3373" s="239"/>
    </row>
    <row r="3374" spans="1:21">
      <c r="A3374" s="239" t="s">
        <v>3987</v>
      </c>
      <c r="B3374" s="239">
        <f t="shared" si="346"/>
        <v>200</v>
      </c>
      <c r="C3374" s="239">
        <f t="shared" si="347"/>
        <v>4</v>
      </c>
      <c r="E3374" s="149" t="s">
        <v>2284</v>
      </c>
      <c r="F3374" s="150">
        <v>19.329999999999998</v>
      </c>
      <c r="G3374" s="150">
        <v>0.628</v>
      </c>
      <c r="H3374" s="150">
        <v>5.6000000000000008E-2</v>
      </c>
      <c r="I3374" s="151">
        <f t="shared" si="342"/>
        <v>3.3600000000000003</v>
      </c>
      <c r="J3374">
        <f t="shared" si="343"/>
        <v>2.2400000000000002</v>
      </c>
      <c r="K3374">
        <f t="shared" si="344"/>
        <v>1.6800000000000002</v>
      </c>
      <c r="L3374">
        <f t="shared" si="345"/>
        <v>2.5200000000000005</v>
      </c>
      <c r="M3374" s="150"/>
      <c r="U3374" s="239"/>
    </row>
    <row r="3375" spans="1:21">
      <c r="A3375" s="239" t="s">
        <v>3987</v>
      </c>
      <c r="B3375" s="239">
        <f t="shared" si="346"/>
        <v>200</v>
      </c>
      <c r="C3375" s="239">
        <f t="shared" si="347"/>
        <v>5</v>
      </c>
      <c r="E3375" s="149" t="s">
        <v>2286</v>
      </c>
      <c r="F3375" s="150">
        <v>24.04</v>
      </c>
      <c r="G3375" s="150">
        <v>0.628</v>
      </c>
      <c r="H3375" s="150">
        <v>6.8000000000000005E-2</v>
      </c>
      <c r="I3375" s="151">
        <f t="shared" si="342"/>
        <v>4.08</v>
      </c>
      <c r="J3375">
        <f t="shared" si="343"/>
        <v>2.7199999999999998</v>
      </c>
      <c r="K3375">
        <f t="shared" si="344"/>
        <v>2.04</v>
      </c>
      <c r="L3375">
        <f t="shared" si="345"/>
        <v>3.06</v>
      </c>
      <c r="M3375" s="150"/>
      <c r="U3375" s="239"/>
    </row>
    <row r="3376" spans="1:21">
      <c r="A3376" s="239" t="s">
        <v>3987</v>
      </c>
      <c r="B3376" s="239">
        <f t="shared" si="346"/>
        <v>200</v>
      </c>
      <c r="C3376" s="239">
        <f t="shared" si="347"/>
        <v>7.5</v>
      </c>
      <c r="E3376" s="149" t="s">
        <v>2287</v>
      </c>
      <c r="F3376" s="150">
        <v>35.6</v>
      </c>
      <c r="G3376" s="150">
        <v>0.628</v>
      </c>
      <c r="H3376" s="150">
        <v>0.1</v>
      </c>
      <c r="I3376" s="151">
        <f t="shared" si="342"/>
        <v>6</v>
      </c>
      <c r="J3376">
        <f t="shared" si="343"/>
        <v>4</v>
      </c>
      <c r="K3376">
        <f t="shared" si="344"/>
        <v>3</v>
      </c>
      <c r="L3376">
        <f t="shared" si="345"/>
        <v>4.5</v>
      </c>
      <c r="M3376" s="150"/>
      <c r="U3376" s="239"/>
    </row>
    <row r="3377" spans="1:21">
      <c r="A3377" s="239" t="s">
        <v>3987</v>
      </c>
      <c r="B3377" s="239">
        <f t="shared" si="346"/>
        <v>200</v>
      </c>
      <c r="C3377" s="239">
        <f t="shared" si="347"/>
        <v>10</v>
      </c>
      <c r="E3377" s="149" t="s">
        <v>2277</v>
      </c>
      <c r="F3377" s="150">
        <v>46.85</v>
      </c>
      <c r="G3377" s="150">
        <v>0.628</v>
      </c>
      <c r="H3377" s="150">
        <v>0.13200000000000001</v>
      </c>
      <c r="I3377" s="151">
        <f t="shared" si="342"/>
        <v>7.92</v>
      </c>
      <c r="J3377">
        <f t="shared" si="343"/>
        <v>5.2799999999999994</v>
      </c>
      <c r="K3377">
        <f t="shared" si="344"/>
        <v>3.96</v>
      </c>
      <c r="L3377">
        <f t="shared" si="345"/>
        <v>5.9399999999999995</v>
      </c>
      <c r="M3377" s="150"/>
      <c r="U3377" s="239"/>
    </row>
    <row r="3378" spans="1:21">
      <c r="A3378" s="239" t="s">
        <v>3987</v>
      </c>
      <c r="B3378" s="239">
        <f t="shared" si="346"/>
        <v>200</v>
      </c>
      <c r="C3378" s="239">
        <f t="shared" si="347"/>
        <v>12.5</v>
      </c>
      <c r="E3378" s="149" t="s">
        <v>2278</v>
      </c>
      <c r="F3378" s="150">
        <v>57.8</v>
      </c>
      <c r="G3378" s="150">
        <v>0.628</v>
      </c>
      <c r="H3378" s="150">
        <v>0.16</v>
      </c>
      <c r="I3378" s="151">
        <f t="shared" si="342"/>
        <v>9.6</v>
      </c>
      <c r="J3378">
        <f t="shared" si="343"/>
        <v>6.3999999999999995</v>
      </c>
      <c r="K3378">
        <f t="shared" si="344"/>
        <v>4.8</v>
      </c>
      <c r="L3378">
        <f t="shared" si="345"/>
        <v>7.1999999999999993</v>
      </c>
      <c r="M3378" s="150"/>
      <c r="U3378" s="239"/>
    </row>
    <row r="3379" spans="1:21">
      <c r="A3379" s="239" t="s">
        <v>3987</v>
      </c>
      <c r="B3379" s="239">
        <f t="shared" si="346"/>
        <v>200</v>
      </c>
      <c r="C3379" s="239">
        <f t="shared" si="347"/>
        <v>15</v>
      </c>
      <c r="E3379" s="149" t="s">
        <v>2279</v>
      </c>
      <c r="F3379" s="150">
        <v>68.430000000000007</v>
      </c>
      <c r="G3379" s="150">
        <v>0.628</v>
      </c>
      <c r="H3379" s="150">
        <v>0.192</v>
      </c>
      <c r="I3379" s="151">
        <f t="shared" si="342"/>
        <v>11.52</v>
      </c>
      <c r="J3379">
        <f t="shared" si="343"/>
        <v>7.68</v>
      </c>
      <c r="K3379">
        <f t="shared" si="344"/>
        <v>5.76</v>
      </c>
      <c r="L3379">
        <f t="shared" si="345"/>
        <v>8.64</v>
      </c>
      <c r="M3379" s="150"/>
      <c r="U3379" s="239"/>
    </row>
    <row r="3380" spans="1:21">
      <c r="A3380" s="239" t="s">
        <v>3987</v>
      </c>
      <c r="B3380" s="239">
        <f t="shared" si="346"/>
        <v>200</v>
      </c>
      <c r="C3380" s="239">
        <f t="shared" si="347"/>
        <v>20</v>
      </c>
      <c r="E3380" s="149" t="s">
        <v>2280</v>
      </c>
      <c r="F3380" s="150">
        <v>96.9</v>
      </c>
      <c r="G3380" s="150">
        <v>0.628</v>
      </c>
      <c r="H3380" s="150">
        <v>0.27200000000000002</v>
      </c>
      <c r="I3380" s="151">
        <f t="shared" si="342"/>
        <v>16.32</v>
      </c>
      <c r="J3380">
        <f t="shared" si="343"/>
        <v>10.879999999999999</v>
      </c>
      <c r="K3380">
        <f t="shared" si="344"/>
        <v>8.16</v>
      </c>
      <c r="L3380">
        <f t="shared" si="345"/>
        <v>12.24</v>
      </c>
      <c r="M3380" s="150"/>
      <c r="U3380" s="239"/>
    </row>
    <row r="3381" spans="1:21">
      <c r="A3381" s="239" t="s">
        <v>3987</v>
      </c>
      <c r="B3381" s="239">
        <f t="shared" si="346"/>
        <v>200</v>
      </c>
      <c r="C3381" s="239">
        <f t="shared" si="347"/>
        <v>30</v>
      </c>
      <c r="E3381" s="149" t="s">
        <v>2283</v>
      </c>
      <c r="F3381" s="150">
        <v>133</v>
      </c>
      <c r="G3381" s="150">
        <v>0.628</v>
      </c>
      <c r="H3381" s="150">
        <v>0.372</v>
      </c>
      <c r="I3381" s="151">
        <f t="shared" si="342"/>
        <v>22.32</v>
      </c>
      <c r="J3381">
        <f t="shared" si="343"/>
        <v>14.879999999999999</v>
      </c>
      <c r="K3381">
        <f t="shared" si="344"/>
        <v>11.16</v>
      </c>
      <c r="L3381">
        <f t="shared" si="345"/>
        <v>16.740000000000002</v>
      </c>
      <c r="M3381" s="150"/>
      <c r="U3381" s="239"/>
    </row>
    <row r="3382" spans="1:21">
      <c r="A3382" s="239" t="s">
        <v>3987</v>
      </c>
      <c r="B3382" s="239">
        <f t="shared" si="346"/>
        <v>200</v>
      </c>
      <c r="C3382" s="239">
        <f t="shared" si="347"/>
        <v>44</v>
      </c>
      <c r="E3382" s="149" t="s">
        <v>2285</v>
      </c>
      <c r="F3382" s="150">
        <v>176</v>
      </c>
      <c r="G3382" s="150">
        <v>0.628</v>
      </c>
      <c r="H3382" s="150">
        <v>0.49199999999999999</v>
      </c>
      <c r="I3382" s="151">
        <f t="shared" si="342"/>
        <v>29.52</v>
      </c>
      <c r="J3382">
        <f t="shared" si="343"/>
        <v>19.68</v>
      </c>
      <c r="K3382">
        <f t="shared" si="344"/>
        <v>14.76</v>
      </c>
      <c r="L3382">
        <f t="shared" si="345"/>
        <v>22.14</v>
      </c>
      <c r="M3382" s="150"/>
      <c r="U3382" s="239"/>
    </row>
    <row r="3383" spans="1:21">
      <c r="A3383" s="239" t="s">
        <v>3987</v>
      </c>
      <c r="B3383" s="239">
        <f t="shared" si="346"/>
        <v>210</v>
      </c>
      <c r="C3383" s="239">
        <f t="shared" si="347"/>
        <v>3</v>
      </c>
      <c r="E3383" s="149" t="s">
        <v>2312</v>
      </c>
      <c r="F3383" s="150">
        <v>15.31</v>
      </c>
      <c r="G3383" s="150">
        <v>0.65939999999999999</v>
      </c>
      <c r="H3383" s="150">
        <v>4.3999999999999997E-2</v>
      </c>
      <c r="I3383" s="151">
        <f t="shared" si="342"/>
        <v>2.6399999999999997</v>
      </c>
      <c r="J3383">
        <f t="shared" si="343"/>
        <v>1.7599999999999998</v>
      </c>
      <c r="K3383">
        <f t="shared" si="344"/>
        <v>1.3199999999999998</v>
      </c>
      <c r="L3383">
        <f t="shared" si="345"/>
        <v>1.9799999999999998</v>
      </c>
      <c r="M3383" s="150"/>
      <c r="U3383" s="239"/>
    </row>
    <row r="3384" spans="1:21">
      <c r="A3384" s="239" t="s">
        <v>3987</v>
      </c>
      <c r="B3384" s="239">
        <f t="shared" si="346"/>
        <v>210</v>
      </c>
      <c r="C3384" s="239">
        <f t="shared" si="347"/>
        <v>5</v>
      </c>
      <c r="E3384" s="149" t="s">
        <v>2313</v>
      </c>
      <c r="F3384" s="150">
        <v>25.28</v>
      </c>
      <c r="G3384" s="150">
        <v>0.65939999999999999</v>
      </c>
      <c r="H3384" s="150">
        <v>7.1999999999999995E-2</v>
      </c>
      <c r="I3384" s="151">
        <f t="shared" si="342"/>
        <v>4.3199999999999994</v>
      </c>
      <c r="J3384">
        <f t="shared" si="343"/>
        <v>2.8799999999999994</v>
      </c>
      <c r="K3384">
        <f t="shared" si="344"/>
        <v>2.1599999999999997</v>
      </c>
      <c r="L3384">
        <f t="shared" si="345"/>
        <v>3.2399999999999993</v>
      </c>
      <c r="M3384" s="150"/>
      <c r="U3384" s="239"/>
    </row>
    <row r="3385" spans="1:21">
      <c r="A3385" s="239" t="s">
        <v>3987</v>
      </c>
      <c r="B3385" s="239">
        <f t="shared" si="346"/>
        <v>210</v>
      </c>
      <c r="C3385" s="239">
        <f t="shared" si="347"/>
        <v>7.5</v>
      </c>
      <c r="E3385" s="149" t="s">
        <v>2314</v>
      </c>
      <c r="F3385" s="150">
        <v>37.450000000000003</v>
      </c>
      <c r="G3385" s="150">
        <v>0.65939999999999999</v>
      </c>
      <c r="H3385" s="150">
        <v>0.10400000000000001</v>
      </c>
      <c r="I3385" s="151">
        <f t="shared" si="342"/>
        <v>6.24</v>
      </c>
      <c r="J3385">
        <f t="shared" si="343"/>
        <v>4.16</v>
      </c>
      <c r="K3385">
        <f t="shared" si="344"/>
        <v>3.12</v>
      </c>
      <c r="L3385">
        <f t="shared" si="345"/>
        <v>4.68</v>
      </c>
      <c r="M3385" s="150"/>
      <c r="U3385" s="239"/>
    </row>
    <row r="3386" spans="1:21">
      <c r="A3386" s="239" t="s">
        <v>3987</v>
      </c>
      <c r="B3386" s="239">
        <f t="shared" si="346"/>
        <v>210</v>
      </c>
      <c r="C3386" s="239">
        <f t="shared" si="347"/>
        <v>10</v>
      </c>
      <c r="E3386" s="149" t="s">
        <v>2310</v>
      </c>
      <c r="F3386" s="150">
        <v>49.32</v>
      </c>
      <c r="G3386" s="150">
        <v>0.65939999999999999</v>
      </c>
      <c r="H3386" s="150">
        <v>0.14000000000000001</v>
      </c>
      <c r="I3386" s="151">
        <f t="shared" si="342"/>
        <v>8.4</v>
      </c>
      <c r="J3386">
        <f t="shared" si="343"/>
        <v>5.6</v>
      </c>
      <c r="K3386">
        <f t="shared" si="344"/>
        <v>4.2</v>
      </c>
      <c r="L3386">
        <f t="shared" si="345"/>
        <v>6.3000000000000007</v>
      </c>
      <c r="M3386" s="150"/>
      <c r="U3386" s="239"/>
    </row>
    <row r="3387" spans="1:21">
      <c r="A3387" s="239" t="s">
        <v>3987</v>
      </c>
      <c r="B3387" s="239">
        <f t="shared" si="346"/>
        <v>210</v>
      </c>
      <c r="C3387" s="239">
        <f t="shared" si="347"/>
        <v>15</v>
      </c>
      <c r="E3387" s="149" t="s">
        <v>2311</v>
      </c>
      <c r="F3387" s="150">
        <v>72.13</v>
      </c>
      <c r="G3387" s="150">
        <v>0.65939999999999999</v>
      </c>
      <c r="H3387" s="150">
        <v>0.2</v>
      </c>
      <c r="I3387" s="151">
        <f t="shared" si="342"/>
        <v>12</v>
      </c>
      <c r="J3387">
        <f t="shared" si="343"/>
        <v>8</v>
      </c>
      <c r="K3387">
        <f t="shared" si="344"/>
        <v>6</v>
      </c>
      <c r="L3387">
        <f t="shared" si="345"/>
        <v>9</v>
      </c>
      <c r="M3387" s="150"/>
      <c r="U3387" s="239"/>
    </row>
    <row r="3388" spans="1:21">
      <c r="A3388" s="239" t="s">
        <v>3987</v>
      </c>
      <c r="B3388" s="239">
        <f t="shared" si="346"/>
        <v>212</v>
      </c>
      <c r="C3388" s="239">
        <f t="shared" si="347"/>
        <v>21</v>
      </c>
      <c r="E3388" s="149" t="s">
        <v>2315</v>
      </c>
      <c r="F3388" s="150">
        <v>108</v>
      </c>
      <c r="G3388" s="150">
        <v>0.66568000000000005</v>
      </c>
      <c r="H3388" s="150">
        <v>0.30399999999999999</v>
      </c>
      <c r="I3388" s="151">
        <f t="shared" si="342"/>
        <v>18.239999999999998</v>
      </c>
      <c r="J3388">
        <f t="shared" si="343"/>
        <v>12.159999999999998</v>
      </c>
      <c r="K3388">
        <f t="shared" si="344"/>
        <v>9.1199999999999992</v>
      </c>
      <c r="L3388">
        <f t="shared" si="345"/>
        <v>13.68</v>
      </c>
      <c r="M3388" s="150"/>
      <c r="U3388" s="239"/>
    </row>
    <row r="3389" spans="1:21">
      <c r="A3389" s="239" t="s">
        <v>3987</v>
      </c>
      <c r="B3389" s="239">
        <f t="shared" si="346"/>
        <v>212</v>
      </c>
      <c r="C3389" s="239">
        <f t="shared" si="347"/>
        <v>31</v>
      </c>
      <c r="E3389" s="149" t="s">
        <v>2316</v>
      </c>
      <c r="F3389" s="150">
        <v>147</v>
      </c>
      <c r="G3389" s="150">
        <v>0.66568000000000005</v>
      </c>
      <c r="H3389" s="150">
        <v>0.41200000000000003</v>
      </c>
      <c r="I3389" s="151">
        <f t="shared" si="342"/>
        <v>24.720000000000002</v>
      </c>
      <c r="J3389">
        <f t="shared" si="343"/>
        <v>16.48</v>
      </c>
      <c r="K3389">
        <f t="shared" si="344"/>
        <v>12.360000000000001</v>
      </c>
      <c r="L3389">
        <f t="shared" si="345"/>
        <v>18.540000000000003</v>
      </c>
      <c r="M3389" s="150"/>
      <c r="U3389" s="239"/>
    </row>
    <row r="3390" spans="1:21">
      <c r="A3390" s="239" t="s">
        <v>3987</v>
      </c>
      <c r="B3390" s="239">
        <f t="shared" si="346"/>
        <v>212</v>
      </c>
      <c r="C3390" s="239">
        <f t="shared" si="347"/>
        <v>43.5</v>
      </c>
      <c r="E3390" s="149" t="s">
        <v>2317</v>
      </c>
      <c r="F3390" s="150">
        <v>188</v>
      </c>
      <c r="G3390" s="150">
        <v>0.66568000000000005</v>
      </c>
      <c r="H3390" s="150">
        <v>0.52800000000000002</v>
      </c>
      <c r="I3390" s="151">
        <f t="shared" si="342"/>
        <v>31.68</v>
      </c>
      <c r="J3390">
        <f t="shared" si="343"/>
        <v>21.119999999999997</v>
      </c>
      <c r="K3390">
        <f t="shared" si="344"/>
        <v>15.84</v>
      </c>
      <c r="L3390">
        <f t="shared" si="345"/>
        <v>23.759999999999998</v>
      </c>
      <c r="M3390" s="150"/>
      <c r="U3390" s="239"/>
    </row>
    <row r="3391" spans="1:21">
      <c r="A3391" s="239" t="s">
        <v>3987</v>
      </c>
      <c r="B3391" s="239">
        <f t="shared" si="346"/>
        <v>215</v>
      </c>
      <c r="C3391" s="239">
        <f t="shared" si="347"/>
        <v>7.5</v>
      </c>
      <c r="E3391" s="149" t="s">
        <v>2319</v>
      </c>
      <c r="F3391" s="150">
        <v>38.380000000000003</v>
      </c>
      <c r="G3391" s="150">
        <v>0.67510000000000003</v>
      </c>
      <c r="H3391" s="150">
        <v>0.10800000000000001</v>
      </c>
      <c r="I3391" s="151">
        <f t="shared" si="342"/>
        <v>6.48</v>
      </c>
      <c r="J3391">
        <f t="shared" si="343"/>
        <v>4.32</v>
      </c>
      <c r="K3391">
        <f t="shared" si="344"/>
        <v>3.24</v>
      </c>
      <c r="L3391">
        <f t="shared" si="345"/>
        <v>4.8600000000000003</v>
      </c>
      <c r="M3391" s="150"/>
      <c r="U3391" s="239"/>
    </row>
    <row r="3392" spans="1:21">
      <c r="A3392" s="239" t="s">
        <v>3987</v>
      </c>
      <c r="B3392" s="239">
        <f t="shared" si="346"/>
        <v>215</v>
      </c>
      <c r="C3392" s="239">
        <f t="shared" si="347"/>
        <v>12.5</v>
      </c>
      <c r="E3392" s="149" t="s">
        <v>2318</v>
      </c>
      <c r="F3392" s="150">
        <v>62.42</v>
      </c>
      <c r="G3392" s="150">
        <v>0.67510000000000003</v>
      </c>
      <c r="H3392" s="150">
        <v>0.17599999999999999</v>
      </c>
      <c r="I3392" s="151">
        <f t="shared" si="342"/>
        <v>10.559999999999999</v>
      </c>
      <c r="J3392">
        <f t="shared" si="343"/>
        <v>7.0399999999999991</v>
      </c>
      <c r="K3392">
        <f t="shared" si="344"/>
        <v>5.2799999999999994</v>
      </c>
      <c r="L3392">
        <f t="shared" si="345"/>
        <v>7.919999999999999</v>
      </c>
      <c r="M3392" s="150"/>
      <c r="U3392" s="239"/>
    </row>
    <row r="3393" spans="1:21">
      <c r="A3393" s="239" t="s">
        <v>3987</v>
      </c>
      <c r="B3393" s="239">
        <f t="shared" si="346"/>
        <v>219.1</v>
      </c>
      <c r="C3393" s="239">
        <f t="shared" si="347"/>
        <v>3.2</v>
      </c>
      <c r="E3393" s="149" t="s">
        <v>2331</v>
      </c>
      <c r="F3393" s="150">
        <v>17</v>
      </c>
      <c r="G3393" s="150">
        <v>0.68797399999999997</v>
      </c>
      <c r="H3393" s="150">
        <v>4.8000000000000001E-2</v>
      </c>
      <c r="I3393" s="151">
        <f t="shared" ref="I3393:I3456" si="348">H3393*60</f>
        <v>2.88</v>
      </c>
      <c r="J3393">
        <f t="shared" ref="J3393:J3456" si="349">40/60*I3393</f>
        <v>1.92</v>
      </c>
      <c r="K3393">
        <f t="shared" ref="K3393:K3456" si="350">(30/60*I3393)</f>
        <v>1.44</v>
      </c>
      <c r="L3393">
        <f t="shared" ref="L3393:L3456" si="351">45/60*I3393</f>
        <v>2.16</v>
      </c>
      <c r="M3393" s="150"/>
      <c r="U3393" s="239"/>
    </row>
    <row r="3394" spans="1:21">
      <c r="A3394" s="239" t="s">
        <v>3987</v>
      </c>
      <c r="B3394" s="239">
        <f t="shared" si="346"/>
        <v>219.1</v>
      </c>
      <c r="C3394" s="239">
        <f t="shared" si="347"/>
        <v>3.6</v>
      </c>
      <c r="E3394" s="149" t="s">
        <v>2332</v>
      </c>
      <c r="F3394" s="150">
        <v>19.100000000000001</v>
      </c>
      <c r="G3394" s="150">
        <v>0.68797399999999997</v>
      </c>
      <c r="H3394" s="150">
        <v>5.2000000000000005E-2</v>
      </c>
      <c r="I3394" s="151">
        <f t="shared" si="348"/>
        <v>3.12</v>
      </c>
      <c r="J3394">
        <f t="shared" si="349"/>
        <v>2.08</v>
      </c>
      <c r="K3394">
        <f t="shared" si="350"/>
        <v>1.56</v>
      </c>
      <c r="L3394">
        <f t="shared" si="351"/>
        <v>2.34</v>
      </c>
      <c r="M3394" s="150"/>
      <c r="U3394" s="239"/>
    </row>
    <row r="3395" spans="1:21">
      <c r="A3395" s="239" t="s">
        <v>3987</v>
      </c>
      <c r="B3395" s="239">
        <f t="shared" si="346"/>
        <v>219.1</v>
      </c>
      <c r="C3395" s="239">
        <f t="shared" si="347"/>
        <v>4.5</v>
      </c>
      <c r="E3395" s="149" t="s">
        <v>2336</v>
      </c>
      <c r="F3395" s="150">
        <v>23.8</v>
      </c>
      <c r="G3395" s="150">
        <v>0.68797399999999997</v>
      </c>
      <c r="H3395" s="150">
        <v>6.8000000000000005E-2</v>
      </c>
      <c r="I3395" s="151">
        <f t="shared" si="348"/>
        <v>4.08</v>
      </c>
      <c r="J3395">
        <f t="shared" si="349"/>
        <v>2.7199999999999998</v>
      </c>
      <c r="K3395">
        <f t="shared" si="350"/>
        <v>2.04</v>
      </c>
      <c r="L3395">
        <f t="shared" si="351"/>
        <v>3.06</v>
      </c>
      <c r="M3395" s="150"/>
      <c r="U3395" s="239"/>
    </row>
    <row r="3396" spans="1:21">
      <c r="A3396" s="239" t="s">
        <v>3987</v>
      </c>
      <c r="B3396" s="239">
        <f t="shared" si="346"/>
        <v>219.1</v>
      </c>
      <c r="C3396" s="239">
        <f t="shared" si="347"/>
        <v>5.9</v>
      </c>
      <c r="E3396" s="149" t="s">
        <v>2338</v>
      </c>
      <c r="F3396" s="150">
        <v>31</v>
      </c>
      <c r="G3396" s="150">
        <v>0.68797399999999997</v>
      </c>
      <c r="H3396" s="150">
        <v>8.7999999999999995E-2</v>
      </c>
      <c r="I3396" s="151">
        <f t="shared" si="348"/>
        <v>5.2799999999999994</v>
      </c>
      <c r="J3396">
        <f t="shared" si="349"/>
        <v>3.5199999999999996</v>
      </c>
      <c r="K3396">
        <f t="shared" si="350"/>
        <v>2.6399999999999997</v>
      </c>
      <c r="L3396">
        <f t="shared" si="351"/>
        <v>3.9599999999999995</v>
      </c>
      <c r="M3396" s="150"/>
      <c r="U3396" s="239"/>
    </row>
    <row r="3397" spans="1:21">
      <c r="A3397" s="239" t="s">
        <v>3987</v>
      </c>
      <c r="B3397" s="239">
        <f t="shared" si="346"/>
        <v>219.1</v>
      </c>
      <c r="C3397" s="239">
        <f t="shared" si="347"/>
        <v>6.3</v>
      </c>
      <c r="E3397" s="149" t="s">
        <v>2339</v>
      </c>
      <c r="F3397" s="150">
        <v>33.1</v>
      </c>
      <c r="G3397" s="150">
        <v>0.68797399999999997</v>
      </c>
      <c r="H3397" s="150">
        <v>9.1999999999999998E-2</v>
      </c>
      <c r="I3397" s="151">
        <f t="shared" si="348"/>
        <v>5.52</v>
      </c>
      <c r="J3397">
        <f t="shared" si="349"/>
        <v>3.6799999999999997</v>
      </c>
      <c r="K3397">
        <f t="shared" si="350"/>
        <v>2.76</v>
      </c>
      <c r="L3397">
        <f t="shared" si="351"/>
        <v>4.1399999999999997</v>
      </c>
      <c r="M3397" s="150"/>
      <c r="U3397" s="239"/>
    </row>
    <row r="3398" spans="1:21">
      <c r="A3398" s="239" t="s">
        <v>3987</v>
      </c>
      <c r="B3398" s="239">
        <f t="shared" si="346"/>
        <v>219.1</v>
      </c>
      <c r="C3398" s="239">
        <f t="shared" si="347"/>
        <v>7.1</v>
      </c>
      <c r="E3398" s="149" t="s">
        <v>2340</v>
      </c>
      <c r="F3398" s="150">
        <v>37.1</v>
      </c>
      <c r="G3398" s="150">
        <v>0.68797399999999997</v>
      </c>
      <c r="H3398" s="150">
        <v>0.10400000000000001</v>
      </c>
      <c r="I3398" s="151">
        <f t="shared" si="348"/>
        <v>6.24</v>
      </c>
      <c r="J3398">
        <f t="shared" si="349"/>
        <v>4.16</v>
      </c>
      <c r="K3398">
        <f t="shared" si="350"/>
        <v>3.12</v>
      </c>
      <c r="L3398">
        <f t="shared" si="351"/>
        <v>4.68</v>
      </c>
      <c r="M3398" s="150"/>
      <c r="U3398" s="239"/>
    </row>
    <row r="3399" spans="1:21">
      <c r="A3399" s="239" t="s">
        <v>3987</v>
      </c>
      <c r="B3399" s="239">
        <f t="shared" si="346"/>
        <v>219.1</v>
      </c>
      <c r="C3399" s="239">
        <f t="shared" si="347"/>
        <v>8</v>
      </c>
      <c r="E3399" s="149" t="s">
        <v>2341</v>
      </c>
      <c r="F3399" s="150">
        <v>41.6</v>
      </c>
      <c r="G3399" s="150">
        <v>0.68797399999999997</v>
      </c>
      <c r="H3399" s="150">
        <v>0.11599999999999999</v>
      </c>
      <c r="I3399" s="151">
        <f t="shared" si="348"/>
        <v>6.9599999999999991</v>
      </c>
      <c r="J3399">
        <f t="shared" si="349"/>
        <v>4.6399999999999988</v>
      </c>
      <c r="K3399">
        <f t="shared" si="350"/>
        <v>3.4799999999999995</v>
      </c>
      <c r="L3399">
        <f t="shared" si="351"/>
        <v>5.2199999999999989</v>
      </c>
      <c r="M3399" s="150"/>
      <c r="U3399" s="239"/>
    </row>
    <row r="3400" spans="1:21">
      <c r="A3400" s="239" t="s">
        <v>3987</v>
      </c>
      <c r="B3400" s="239">
        <f t="shared" si="346"/>
        <v>219.1</v>
      </c>
      <c r="C3400" s="239">
        <f t="shared" si="347"/>
        <v>8.8000000000000007</v>
      </c>
      <c r="E3400" s="149" t="s">
        <v>2342</v>
      </c>
      <c r="F3400" s="150">
        <v>45.6</v>
      </c>
      <c r="G3400" s="150">
        <v>0.68797399999999997</v>
      </c>
      <c r="H3400" s="150">
        <v>0.128</v>
      </c>
      <c r="I3400" s="151">
        <f t="shared" si="348"/>
        <v>7.68</v>
      </c>
      <c r="J3400">
        <f t="shared" si="349"/>
        <v>5.1199999999999992</v>
      </c>
      <c r="K3400">
        <f t="shared" si="350"/>
        <v>3.84</v>
      </c>
      <c r="L3400">
        <f t="shared" si="351"/>
        <v>5.76</v>
      </c>
      <c r="M3400" s="150"/>
      <c r="U3400" s="239"/>
    </row>
    <row r="3401" spans="1:21">
      <c r="A3401" s="239" t="s">
        <v>3987</v>
      </c>
      <c r="B3401" s="239">
        <f t="shared" si="346"/>
        <v>219.1</v>
      </c>
      <c r="C3401" s="239">
        <f t="shared" si="347"/>
        <v>10</v>
      </c>
      <c r="E3401" s="149" t="s">
        <v>2320</v>
      </c>
      <c r="F3401" s="150">
        <v>51.6</v>
      </c>
      <c r="G3401" s="150">
        <v>0.68797399999999997</v>
      </c>
      <c r="H3401" s="150">
        <v>0.14399999999999999</v>
      </c>
      <c r="I3401" s="151">
        <f t="shared" si="348"/>
        <v>8.6399999999999988</v>
      </c>
      <c r="J3401">
        <f t="shared" si="349"/>
        <v>5.7599999999999989</v>
      </c>
      <c r="K3401">
        <f t="shared" si="350"/>
        <v>4.3199999999999994</v>
      </c>
      <c r="L3401">
        <f t="shared" si="351"/>
        <v>6.4799999999999986</v>
      </c>
      <c r="M3401" s="150"/>
      <c r="U3401" s="239"/>
    </row>
    <row r="3402" spans="1:21">
      <c r="A3402" s="239" t="s">
        <v>3987</v>
      </c>
      <c r="B3402" s="239">
        <f t="shared" si="346"/>
        <v>219.1</v>
      </c>
      <c r="C3402" s="239">
        <f t="shared" si="347"/>
        <v>11</v>
      </c>
      <c r="E3402" s="149" t="s">
        <v>2321</v>
      </c>
      <c r="F3402" s="150">
        <v>56.5</v>
      </c>
      <c r="G3402" s="150">
        <v>0.68797399999999997</v>
      </c>
      <c r="H3402" s="150">
        <v>0.16</v>
      </c>
      <c r="I3402" s="151">
        <f t="shared" si="348"/>
        <v>9.6</v>
      </c>
      <c r="J3402">
        <f t="shared" si="349"/>
        <v>6.3999999999999995</v>
      </c>
      <c r="K3402">
        <f t="shared" si="350"/>
        <v>4.8</v>
      </c>
      <c r="L3402">
        <f t="shared" si="351"/>
        <v>7.1999999999999993</v>
      </c>
      <c r="M3402" s="150"/>
      <c r="U3402" s="239"/>
    </row>
    <row r="3403" spans="1:21">
      <c r="A3403" s="239" t="s">
        <v>3987</v>
      </c>
      <c r="B3403" s="239">
        <f t="shared" si="346"/>
        <v>219.1</v>
      </c>
      <c r="C3403" s="239">
        <f t="shared" si="347"/>
        <v>12</v>
      </c>
      <c r="E3403" s="149" t="s">
        <v>2322</v>
      </c>
      <c r="F3403" s="150">
        <v>51.6</v>
      </c>
      <c r="G3403" s="150">
        <v>0.68797399999999997</v>
      </c>
      <c r="H3403" s="150">
        <v>0.14399999999999999</v>
      </c>
      <c r="I3403" s="151">
        <f t="shared" si="348"/>
        <v>8.6399999999999988</v>
      </c>
      <c r="J3403">
        <f t="shared" si="349"/>
        <v>5.7599999999999989</v>
      </c>
      <c r="K3403">
        <f t="shared" si="350"/>
        <v>4.3199999999999994</v>
      </c>
      <c r="L3403">
        <f t="shared" si="351"/>
        <v>6.4799999999999986</v>
      </c>
      <c r="M3403" s="150"/>
      <c r="U3403" s="239"/>
    </row>
    <row r="3404" spans="1:21">
      <c r="A3404" s="239" t="s">
        <v>3987</v>
      </c>
      <c r="B3404" s="239">
        <f t="shared" si="346"/>
        <v>219.1</v>
      </c>
      <c r="C3404" s="239">
        <f t="shared" si="347"/>
        <v>12.5</v>
      </c>
      <c r="E3404" s="149" t="s">
        <v>2323</v>
      </c>
      <c r="F3404" s="150">
        <v>63.7</v>
      </c>
      <c r="G3404" s="150">
        <v>0.68797399999999997</v>
      </c>
      <c r="H3404" s="150">
        <v>0.18</v>
      </c>
      <c r="I3404" s="151">
        <f t="shared" si="348"/>
        <v>10.799999999999999</v>
      </c>
      <c r="J3404">
        <f t="shared" si="349"/>
        <v>7.1999999999999993</v>
      </c>
      <c r="K3404">
        <f t="shared" si="350"/>
        <v>5.3999999999999995</v>
      </c>
      <c r="L3404">
        <f t="shared" si="351"/>
        <v>8.1</v>
      </c>
      <c r="M3404" s="150"/>
      <c r="U3404" s="239"/>
    </row>
    <row r="3405" spans="1:21">
      <c r="A3405" s="239" t="s">
        <v>3987</v>
      </c>
      <c r="B3405" s="239">
        <f t="shared" si="346"/>
        <v>219.1</v>
      </c>
      <c r="C3405" s="239">
        <f t="shared" si="347"/>
        <v>14.2</v>
      </c>
      <c r="E3405" s="149" t="s">
        <v>2324</v>
      </c>
      <c r="F3405" s="150">
        <v>71.8</v>
      </c>
      <c r="G3405" s="150">
        <v>0.68797399999999997</v>
      </c>
      <c r="H3405" s="150">
        <v>0.2</v>
      </c>
      <c r="I3405" s="151">
        <f t="shared" si="348"/>
        <v>12</v>
      </c>
      <c r="J3405">
        <f t="shared" si="349"/>
        <v>8</v>
      </c>
      <c r="K3405">
        <f t="shared" si="350"/>
        <v>6</v>
      </c>
      <c r="L3405">
        <f t="shared" si="351"/>
        <v>9</v>
      </c>
      <c r="M3405" s="150"/>
      <c r="U3405" s="239"/>
    </row>
    <row r="3406" spans="1:21">
      <c r="A3406" s="239" t="s">
        <v>3987</v>
      </c>
      <c r="B3406" s="239">
        <f t="shared" si="346"/>
        <v>219.1</v>
      </c>
      <c r="C3406" s="239">
        <f t="shared" si="347"/>
        <v>16</v>
      </c>
      <c r="E3406" s="149" t="s">
        <v>2325</v>
      </c>
      <c r="F3406" s="150">
        <v>80.099999999999994</v>
      </c>
      <c r="G3406" s="150">
        <v>0.68797399999999997</v>
      </c>
      <c r="H3406" s="150">
        <v>0.22400000000000003</v>
      </c>
      <c r="I3406" s="151">
        <f t="shared" si="348"/>
        <v>13.440000000000001</v>
      </c>
      <c r="J3406">
        <f t="shared" si="349"/>
        <v>8.9600000000000009</v>
      </c>
      <c r="K3406">
        <f t="shared" si="350"/>
        <v>6.7200000000000006</v>
      </c>
      <c r="L3406">
        <f t="shared" si="351"/>
        <v>10.080000000000002</v>
      </c>
      <c r="M3406" s="150"/>
      <c r="U3406" s="239"/>
    </row>
    <row r="3407" spans="1:21">
      <c r="A3407" s="239" t="s">
        <v>3987</v>
      </c>
      <c r="B3407" s="239">
        <f t="shared" si="346"/>
        <v>219.1</v>
      </c>
      <c r="C3407" s="239">
        <f t="shared" si="347"/>
        <v>17.5</v>
      </c>
      <c r="E3407" s="149" t="s">
        <v>2326</v>
      </c>
      <c r="F3407" s="150">
        <v>87</v>
      </c>
      <c r="G3407" s="150">
        <v>0.68797399999999997</v>
      </c>
      <c r="H3407" s="150">
        <v>0.24399999999999999</v>
      </c>
      <c r="I3407" s="151">
        <f t="shared" si="348"/>
        <v>14.64</v>
      </c>
      <c r="J3407">
        <f t="shared" si="349"/>
        <v>9.76</v>
      </c>
      <c r="K3407">
        <f t="shared" si="350"/>
        <v>7.32</v>
      </c>
      <c r="L3407">
        <f t="shared" si="351"/>
        <v>10.98</v>
      </c>
      <c r="M3407" s="150"/>
      <c r="U3407" s="239"/>
    </row>
    <row r="3408" spans="1:21">
      <c r="A3408" s="239" t="s">
        <v>3987</v>
      </c>
      <c r="B3408" s="239">
        <f t="shared" si="346"/>
        <v>219.1</v>
      </c>
      <c r="C3408" s="239">
        <f t="shared" si="347"/>
        <v>20</v>
      </c>
      <c r="E3408" s="149" t="s">
        <v>2327</v>
      </c>
      <c r="F3408" s="150">
        <v>98.2</v>
      </c>
      <c r="G3408" s="150">
        <v>0.68797399999999997</v>
      </c>
      <c r="H3408" s="150">
        <v>0.27599999999999997</v>
      </c>
      <c r="I3408" s="151">
        <f t="shared" si="348"/>
        <v>16.559999999999999</v>
      </c>
      <c r="J3408">
        <f t="shared" si="349"/>
        <v>11.04</v>
      </c>
      <c r="K3408">
        <f t="shared" si="350"/>
        <v>8.2799999999999994</v>
      </c>
      <c r="L3408">
        <f t="shared" si="351"/>
        <v>12.419999999999998</v>
      </c>
      <c r="M3408" s="150"/>
      <c r="U3408" s="239"/>
    </row>
    <row r="3409" spans="1:21">
      <c r="A3409" s="239" t="s">
        <v>3987</v>
      </c>
      <c r="B3409" s="239">
        <f t="shared" si="346"/>
        <v>219.1</v>
      </c>
      <c r="C3409" s="239">
        <f t="shared" si="347"/>
        <v>22.2</v>
      </c>
      <c r="E3409" s="149" t="s">
        <v>2328</v>
      </c>
      <c r="F3409" s="150">
        <v>108</v>
      </c>
      <c r="G3409" s="150">
        <v>0.68797399999999997</v>
      </c>
      <c r="H3409" s="150">
        <v>0.30399999999999999</v>
      </c>
      <c r="I3409" s="151">
        <f t="shared" si="348"/>
        <v>18.239999999999998</v>
      </c>
      <c r="J3409">
        <f t="shared" si="349"/>
        <v>12.159999999999998</v>
      </c>
      <c r="K3409">
        <f t="shared" si="350"/>
        <v>9.1199999999999992</v>
      </c>
      <c r="L3409">
        <f t="shared" si="351"/>
        <v>13.68</v>
      </c>
      <c r="M3409" s="150"/>
      <c r="U3409" s="239"/>
    </row>
    <row r="3410" spans="1:21">
      <c r="A3410" s="239" t="s">
        <v>3987</v>
      </c>
      <c r="B3410" s="239">
        <f t="shared" si="346"/>
        <v>219.1</v>
      </c>
      <c r="C3410" s="239">
        <f t="shared" si="347"/>
        <v>25</v>
      </c>
      <c r="E3410" s="149" t="s">
        <v>2329</v>
      </c>
      <c r="F3410" s="150">
        <v>120</v>
      </c>
      <c r="G3410" s="150">
        <v>0.68797399999999997</v>
      </c>
      <c r="H3410" s="150">
        <v>0.33599999999999997</v>
      </c>
      <c r="I3410" s="151">
        <f t="shared" si="348"/>
        <v>20.159999999999997</v>
      </c>
      <c r="J3410">
        <f t="shared" si="349"/>
        <v>13.439999999999998</v>
      </c>
      <c r="K3410">
        <f t="shared" si="350"/>
        <v>10.079999999999998</v>
      </c>
      <c r="L3410">
        <f t="shared" si="351"/>
        <v>15.119999999999997</v>
      </c>
      <c r="M3410" s="150"/>
      <c r="U3410" s="239"/>
    </row>
    <row r="3411" spans="1:21">
      <c r="A3411" s="239" t="s">
        <v>3987</v>
      </c>
      <c r="B3411" s="239">
        <f t="shared" si="346"/>
        <v>219.1</v>
      </c>
      <c r="C3411" s="239">
        <f t="shared" si="347"/>
        <v>28</v>
      </c>
      <c r="E3411" s="149" t="s">
        <v>2330</v>
      </c>
      <c r="F3411" s="150">
        <v>132</v>
      </c>
      <c r="G3411" s="150">
        <v>0.68797399999999997</v>
      </c>
      <c r="H3411" s="150">
        <v>0.36799999999999999</v>
      </c>
      <c r="I3411" s="151">
        <f t="shared" si="348"/>
        <v>22.08</v>
      </c>
      <c r="J3411">
        <f t="shared" si="349"/>
        <v>14.719999999999999</v>
      </c>
      <c r="K3411">
        <f t="shared" si="350"/>
        <v>11.04</v>
      </c>
      <c r="L3411">
        <f t="shared" si="351"/>
        <v>16.559999999999999</v>
      </c>
      <c r="M3411" s="150"/>
      <c r="U3411" s="239"/>
    </row>
    <row r="3412" spans="1:21">
      <c r="A3412" s="239" t="s">
        <v>3987</v>
      </c>
      <c r="B3412" s="239">
        <f t="shared" si="346"/>
        <v>219.1</v>
      </c>
      <c r="C3412" s="239">
        <f t="shared" si="347"/>
        <v>30</v>
      </c>
      <c r="E3412" s="149" t="s">
        <v>2333</v>
      </c>
      <c r="F3412" s="150">
        <v>140</v>
      </c>
      <c r="G3412" s="150">
        <v>0.68797399999999997</v>
      </c>
      <c r="H3412" s="150">
        <v>0.39200000000000002</v>
      </c>
      <c r="I3412" s="151">
        <f t="shared" si="348"/>
        <v>23.52</v>
      </c>
      <c r="J3412">
        <f t="shared" si="349"/>
        <v>15.68</v>
      </c>
      <c r="K3412">
        <f t="shared" si="350"/>
        <v>11.76</v>
      </c>
      <c r="L3412">
        <f t="shared" si="351"/>
        <v>17.64</v>
      </c>
      <c r="M3412" s="150"/>
      <c r="U3412" s="239"/>
    </row>
    <row r="3413" spans="1:21">
      <c r="A3413" s="239" t="s">
        <v>3987</v>
      </c>
      <c r="B3413" s="239">
        <f t="shared" si="346"/>
        <v>219.1</v>
      </c>
      <c r="C3413" s="239">
        <f t="shared" si="347"/>
        <v>32</v>
      </c>
      <c r="E3413" s="149" t="s">
        <v>2334</v>
      </c>
      <c r="F3413" s="150">
        <v>148</v>
      </c>
      <c r="G3413" s="150">
        <v>0.68797399999999997</v>
      </c>
      <c r="H3413" s="150">
        <v>0.41600000000000004</v>
      </c>
      <c r="I3413" s="151">
        <f t="shared" si="348"/>
        <v>24.96</v>
      </c>
      <c r="J3413">
        <f t="shared" si="349"/>
        <v>16.64</v>
      </c>
      <c r="K3413">
        <f t="shared" si="350"/>
        <v>12.48</v>
      </c>
      <c r="L3413">
        <f t="shared" si="351"/>
        <v>18.72</v>
      </c>
      <c r="M3413" s="150"/>
      <c r="U3413" s="239"/>
    </row>
    <row r="3414" spans="1:21">
      <c r="A3414" s="239" t="s">
        <v>3987</v>
      </c>
      <c r="B3414" s="239">
        <f t="shared" si="346"/>
        <v>219.1</v>
      </c>
      <c r="C3414" s="239">
        <f t="shared" si="347"/>
        <v>36</v>
      </c>
      <c r="E3414" s="149" t="s">
        <v>2335</v>
      </c>
      <c r="F3414" s="150">
        <v>163</v>
      </c>
      <c r="G3414" s="150">
        <v>0.68797399999999997</v>
      </c>
      <c r="H3414" s="150">
        <v>0.45599999999999996</v>
      </c>
      <c r="I3414" s="151">
        <f t="shared" si="348"/>
        <v>27.36</v>
      </c>
      <c r="J3414">
        <f t="shared" si="349"/>
        <v>18.239999999999998</v>
      </c>
      <c r="K3414">
        <f t="shared" si="350"/>
        <v>13.68</v>
      </c>
      <c r="L3414">
        <f t="shared" si="351"/>
        <v>20.52</v>
      </c>
      <c r="M3414" s="150"/>
      <c r="U3414" s="239"/>
    </row>
    <row r="3415" spans="1:21">
      <c r="A3415" s="239" t="s">
        <v>3987</v>
      </c>
      <c r="B3415" s="239">
        <f t="shared" si="346"/>
        <v>219.1</v>
      </c>
      <c r="C3415" s="239">
        <f t="shared" si="347"/>
        <v>40</v>
      </c>
      <c r="E3415" s="149" t="s">
        <v>2337</v>
      </c>
      <c r="F3415" s="150">
        <v>177</v>
      </c>
      <c r="G3415" s="150">
        <v>0.68797399999999997</v>
      </c>
      <c r="H3415" s="150">
        <v>0.496</v>
      </c>
      <c r="I3415" s="151">
        <f t="shared" si="348"/>
        <v>29.759999999999998</v>
      </c>
      <c r="J3415">
        <f t="shared" si="349"/>
        <v>19.839999999999996</v>
      </c>
      <c r="K3415">
        <f t="shared" si="350"/>
        <v>14.879999999999999</v>
      </c>
      <c r="L3415">
        <f t="shared" si="351"/>
        <v>22.32</v>
      </c>
      <c r="M3415" s="150"/>
      <c r="U3415" s="239"/>
    </row>
    <row r="3416" spans="1:21">
      <c r="A3416" s="239" t="s">
        <v>3987</v>
      </c>
      <c r="B3416" s="239">
        <f t="shared" si="346"/>
        <v>220</v>
      </c>
      <c r="C3416" s="239">
        <f t="shared" si="347"/>
        <v>4</v>
      </c>
      <c r="E3416" s="149" t="s">
        <v>2371</v>
      </c>
      <c r="F3416" s="150">
        <v>31.31</v>
      </c>
      <c r="G3416" s="150">
        <v>0.69079999999999997</v>
      </c>
      <c r="H3416" s="150">
        <v>8.7999999999999995E-2</v>
      </c>
      <c r="I3416" s="151">
        <f t="shared" si="348"/>
        <v>5.2799999999999994</v>
      </c>
      <c r="J3416">
        <f t="shared" si="349"/>
        <v>3.5199999999999996</v>
      </c>
      <c r="K3416">
        <f t="shared" si="350"/>
        <v>2.6399999999999997</v>
      </c>
      <c r="L3416">
        <f t="shared" si="351"/>
        <v>3.9599999999999995</v>
      </c>
      <c r="M3416" s="150"/>
      <c r="U3416" s="239"/>
    </row>
    <row r="3417" spans="1:21">
      <c r="A3417" s="239" t="s">
        <v>3987</v>
      </c>
      <c r="B3417" s="239">
        <f t="shared" si="346"/>
        <v>220</v>
      </c>
      <c r="C3417" s="239">
        <f t="shared" si="347"/>
        <v>5</v>
      </c>
      <c r="E3417" s="149" t="s">
        <v>2372</v>
      </c>
      <c r="F3417" s="150">
        <v>26.51</v>
      </c>
      <c r="G3417" s="150">
        <v>0.69079999999999997</v>
      </c>
      <c r="H3417" s="150">
        <v>7.5999999999999998E-2</v>
      </c>
      <c r="I3417" s="151">
        <f t="shared" si="348"/>
        <v>4.5599999999999996</v>
      </c>
      <c r="J3417">
        <f t="shared" si="349"/>
        <v>3.0399999999999996</v>
      </c>
      <c r="K3417">
        <f t="shared" si="350"/>
        <v>2.2799999999999998</v>
      </c>
      <c r="L3417">
        <f t="shared" si="351"/>
        <v>3.42</v>
      </c>
      <c r="M3417" s="150"/>
      <c r="U3417" s="239"/>
    </row>
    <row r="3418" spans="1:21">
      <c r="A3418" s="239" t="s">
        <v>3987</v>
      </c>
      <c r="B3418" s="239">
        <f t="shared" si="346"/>
        <v>220</v>
      </c>
      <c r="C3418" s="239">
        <f t="shared" si="347"/>
        <v>8</v>
      </c>
      <c r="E3418" s="149" t="s">
        <v>2373</v>
      </c>
      <c r="F3418" s="150">
        <v>41.83</v>
      </c>
      <c r="G3418" s="150">
        <v>0.69079999999999997</v>
      </c>
      <c r="H3418" s="150">
        <v>0.11599999999999999</v>
      </c>
      <c r="I3418" s="151">
        <f t="shared" si="348"/>
        <v>6.9599999999999991</v>
      </c>
      <c r="J3418">
        <f t="shared" si="349"/>
        <v>4.6399999999999988</v>
      </c>
      <c r="K3418">
        <f t="shared" si="350"/>
        <v>3.4799999999999995</v>
      </c>
      <c r="L3418">
        <f t="shared" si="351"/>
        <v>5.2199999999999989</v>
      </c>
      <c r="M3418" s="150"/>
      <c r="U3418" s="239"/>
    </row>
    <row r="3419" spans="1:21">
      <c r="A3419" s="239" t="s">
        <v>3987</v>
      </c>
      <c r="B3419" s="239">
        <f t="shared" si="346"/>
        <v>220</v>
      </c>
      <c r="C3419" s="239">
        <f t="shared" si="347"/>
        <v>10</v>
      </c>
      <c r="E3419" s="149" t="s">
        <v>2370</v>
      </c>
      <c r="F3419" s="150">
        <v>51.79</v>
      </c>
      <c r="G3419" s="150">
        <v>0.69079999999999997</v>
      </c>
      <c r="H3419" s="150">
        <v>0.14399999999999999</v>
      </c>
      <c r="I3419" s="151">
        <f t="shared" si="348"/>
        <v>8.6399999999999988</v>
      </c>
      <c r="J3419">
        <f t="shared" si="349"/>
        <v>5.7599999999999989</v>
      </c>
      <c r="K3419">
        <f t="shared" si="350"/>
        <v>4.3199999999999994</v>
      </c>
      <c r="L3419">
        <f t="shared" si="351"/>
        <v>6.4799999999999986</v>
      </c>
      <c r="M3419" s="150"/>
      <c r="U3419" s="239"/>
    </row>
    <row r="3420" spans="1:21">
      <c r="A3420" s="239" t="s">
        <v>3987</v>
      </c>
      <c r="B3420" s="239">
        <f t="shared" si="346"/>
        <v>224</v>
      </c>
      <c r="C3420" s="239">
        <f t="shared" si="347"/>
        <v>22</v>
      </c>
      <c r="E3420" s="149" t="s">
        <v>2374</v>
      </c>
      <c r="F3420" s="150">
        <v>120</v>
      </c>
      <c r="G3420" s="150">
        <v>0.70335999999999999</v>
      </c>
      <c r="H3420" s="150">
        <v>0.33599999999999997</v>
      </c>
      <c r="I3420" s="151">
        <f t="shared" si="348"/>
        <v>20.159999999999997</v>
      </c>
      <c r="J3420">
        <f t="shared" si="349"/>
        <v>13.439999999999998</v>
      </c>
      <c r="K3420">
        <f t="shared" si="350"/>
        <v>10.079999999999998</v>
      </c>
      <c r="L3420">
        <f t="shared" si="351"/>
        <v>15.119999999999997</v>
      </c>
      <c r="M3420" s="150"/>
      <c r="U3420" s="239"/>
    </row>
    <row r="3421" spans="1:21">
      <c r="A3421" s="239" t="s">
        <v>3987</v>
      </c>
      <c r="B3421" s="239">
        <f t="shared" si="346"/>
        <v>224</v>
      </c>
      <c r="C3421" s="239">
        <f t="shared" si="347"/>
        <v>32</v>
      </c>
      <c r="E3421" s="149" t="s">
        <v>2375</v>
      </c>
      <c r="F3421" s="150">
        <v>161</v>
      </c>
      <c r="G3421" s="150">
        <v>0.70335999999999999</v>
      </c>
      <c r="H3421" s="150">
        <v>0.45199999999999996</v>
      </c>
      <c r="I3421" s="151">
        <f t="shared" si="348"/>
        <v>27.119999999999997</v>
      </c>
      <c r="J3421">
        <f t="shared" si="349"/>
        <v>18.079999999999998</v>
      </c>
      <c r="K3421">
        <f t="shared" si="350"/>
        <v>13.559999999999999</v>
      </c>
      <c r="L3421">
        <f t="shared" si="351"/>
        <v>20.339999999999996</v>
      </c>
      <c r="M3421" s="150"/>
      <c r="U3421" s="239"/>
    </row>
    <row r="3422" spans="1:21">
      <c r="A3422" s="239" t="s">
        <v>3987</v>
      </c>
      <c r="B3422" s="239">
        <f t="shared" si="346"/>
        <v>224</v>
      </c>
      <c r="C3422" s="239">
        <f t="shared" si="347"/>
        <v>48</v>
      </c>
      <c r="E3422" s="149" t="s">
        <v>2376</v>
      </c>
      <c r="F3422" s="150">
        <v>210</v>
      </c>
      <c r="G3422" s="150">
        <v>0.70335999999999999</v>
      </c>
      <c r="H3422" s="150">
        <v>0.58799999999999997</v>
      </c>
      <c r="I3422" s="151">
        <f t="shared" si="348"/>
        <v>35.28</v>
      </c>
      <c r="J3422">
        <f t="shared" si="349"/>
        <v>23.52</v>
      </c>
      <c r="K3422">
        <f t="shared" si="350"/>
        <v>17.64</v>
      </c>
      <c r="L3422">
        <f t="shared" si="351"/>
        <v>26.46</v>
      </c>
      <c r="M3422" s="150"/>
      <c r="U3422" s="239"/>
    </row>
    <row r="3423" spans="1:21">
      <c r="A3423" s="239" t="s">
        <v>3987</v>
      </c>
      <c r="B3423" s="239">
        <f t="shared" si="346"/>
        <v>230</v>
      </c>
      <c r="C3423" s="239">
        <f t="shared" si="347"/>
        <v>5</v>
      </c>
      <c r="E3423" s="149" t="s">
        <v>2391</v>
      </c>
      <c r="F3423" s="150">
        <v>27.74</v>
      </c>
      <c r="G3423" s="150">
        <v>0.72219999999999995</v>
      </c>
      <c r="H3423" s="150">
        <v>7.5999999999999998E-2</v>
      </c>
      <c r="I3423" s="151">
        <f t="shared" si="348"/>
        <v>4.5599999999999996</v>
      </c>
      <c r="J3423">
        <f t="shared" si="349"/>
        <v>3.0399999999999996</v>
      </c>
      <c r="K3423">
        <f t="shared" si="350"/>
        <v>2.2799999999999998</v>
      </c>
      <c r="L3423">
        <f t="shared" si="351"/>
        <v>3.42</v>
      </c>
      <c r="M3423" s="150"/>
      <c r="U3423" s="239"/>
    </row>
    <row r="3424" spans="1:21">
      <c r="A3424" s="239" t="s">
        <v>3987</v>
      </c>
      <c r="B3424" s="239">
        <f t="shared" si="346"/>
        <v>235</v>
      </c>
      <c r="C3424" s="239">
        <f t="shared" si="347"/>
        <v>5</v>
      </c>
      <c r="E3424" s="149" t="s">
        <v>2392</v>
      </c>
      <c r="F3424" s="150">
        <v>28.36</v>
      </c>
      <c r="G3424" s="150">
        <v>0.7379</v>
      </c>
      <c r="H3424" s="150">
        <v>0.08</v>
      </c>
      <c r="I3424" s="151">
        <f t="shared" si="348"/>
        <v>4.8</v>
      </c>
      <c r="J3424">
        <f t="shared" si="349"/>
        <v>3.1999999999999997</v>
      </c>
      <c r="K3424">
        <f t="shared" si="350"/>
        <v>2.4</v>
      </c>
      <c r="L3424">
        <f t="shared" si="351"/>
        <v>3.5999999999999996</v>
      </c>
      <c r="M3424" s="150"/>
      <c r="U3424" s="239"/>
    </row>
    <row r="3425" spans="1:21">
      <c r="A3425" s="239" t="s">
        <v>3987</v>
      </c>
      <c r="B3425" s="239">
        <f t="shared" si="346"/>
        <v>236</v>
      </c>
      <c r="C3425" s="239">
        <f t="shared" si="347"/>
        <v>23</v>
      </c>
      <c r="E3425" s="149" t="s">
        <v>2393</v>
      </c>
      <c r="F3425" s="150">
        <v>132</v>
      </c>
      <c r="G3425" s="150">
        <v>0.74104000000000003</v>
      </c>
      <c r="H3425" s="150">
        <v>0.36799999999999999</v>
      </c>
      <c r="I3425" s="151">
        <f t="shared" si="348"/>
        <v>22.08</v>
      </c>
      <c r="J3425">
        <f t="shared" si="349"/>
        <v>14.719999999999999</v>
      </c>
      <c r="K3425">
        <f t="shared" si="350"/>
        <v>11.04</v>
      </c>
      <c r="L3425">
        <f t="shared" si="351"/>
        <v>16.559999999999999</v>
      </c>
      <c r="M3425" s="150"/>
      <c r="U3425" s="239"/>
    </row>
    <row r="3426" spans="1:21">
      <c r="A3426" s="239" t="s">
        <v>3987</v>
      </c>
      <c r="B3426" s="239">
        <f t="shared" si="346"/>
        <v>236</v>
      </c>
      <c r="C3426" s="239">
        <f t="shared" si="347"/>
        <v>33</v>
      </c>
      <c r="E3426" s="149" t="s">
        <v>2394</v>
      </c>
      <c r="F3426" s="150">
        <v>176</v>
      </c>
      <c r="G3426" s="150">
        <v>0.74104000000000003</v>
      </c>
      <c r="H3426" s="150">
        <v>0.49199999999999999</v>
      </c>
      <c r="I3426" s="151">
        <f t="shared" si="348"/>
        <v>29.52</v>
      </c>
      <c r="J3426">
        <f t="shared" si="349"/>
        <v>19.68</v>
      </c>
      <c r="K3426">
        <f t="shared" si="350"/>
        <v>14.76</v>
      </c>
      <c r="L3426">
        <f t="shared" si="351"/>
        <v>22.14</v>
      </c>
      <c r="M3426" s="150"/>
      <c r="U3426" s="239"/>
    </row>
    <row r="3427" spans="1:21">
      <c r="A3427" s="239" t="s">
        <v>3987</v>
      </c>
      <c r="B3427" s="239">
        <f t="shared" si="346"/>
        <v>236</v>
      </c>
      <c r="C3427" s="239">
        <f t="shared" si="347"/>
        <v>48</v>
      </c>
      <c r="E3427" s="149" t="s">
        <v>2395</v>
      </c>
      <c r="F3427" s="150">
        <v>232</v>
      </c>
      <c r="G3427" s="150">
        <v>0.74104000000000003</v>
      </c>
      <c r="H3427" s="150">
        <v>0.64800000000000002</v>
      </c>
      <c r="I3427" s="151">
        <f t="shared" si="348"/>
        <v>38.880000000000003</v>
      </c>
      <c r="J3427">
        <f t="shared" si="349"/>
        <v>25.92</v>
      </c>
      <c r="K3427">
        <f t="shared" si="350"/>
        <v>19.440000000000001</v>
      </c>
      <c r="L3427">
        <f t="shared" si="351"/>
        <v>29.160000000000004</v>
      </c>
      <c r="M3427" s="150"/>
      <c r="U3427" s="239"/>
    </row>
    <row r="3428" spans="1:21">
      <c r="A3428" s="239" t="s">
        <v>3987</v>
      </c>
      <c r="B3428" s="239">
        <f t="shared" si="346"/>
        <v>240</v>
      </c>
      <c r="C3428" s="239">
        <f t="shared" si="347"/>
        <v>5</v>
      </c>
      <c r="E3428" s="149" t="s">
        <v>2418</v>
      </c>
      <c r="F3428" s="150">
        <v>28.98</v>
      </c>
      <c r="G3428" s="150">
        <v>0.75360000000000005</v>
      </c>
      <c r="H3428" s="150">
        <v>0.08</v>
      </c>
      <c r="I3428" s="151">
        <f t="shared" si="348"/>
        <v>4.8</v>
      </c>
      <c r="J3428">
        <f t="shared" si="349"/>
        <v>3.1999999999999997</v>
      </c>
      <c r="K3428">
        <f t="shared" si="350"/>
        <v>2.4</v>
      </c>
      <c r="L3428">
        <f t="shared" si="351"/>
        <v>3.5999999999999996</v>
      </c>
      <c r="M3428" s="150"/>
      <c r="U3428" s="239"/>
    </row>
    <row r="3429" spans="1:21">
      <c r="A3429" s="239" t="s">
        <v>3987</v>
      </c>
      <c r="B3429" s="239">
        <f t="shared" si="346"/>
        <v>244.5</v>
      </c>
      <c r="C3429" s="239">
        <f t="shared" si="347"/>
        <v>6.3</v>
      </c>
      <c r="E3429" s="149" t="s">
        <v>2433</v>
      </c>
      <c r="F3429" s="150">
        <v>37</v>
      </c>
      <c r="G3429" s="150">
        <v>0.76773000000000002</v>
      </c>
      <c r="H3429" s="150">
        <v>0.10400000000000001</v>
      </c>
      <c r="I3429" s="151">
        <f t="shared" si="348"/>
        <v>6.24</v>
      </c>
      <c r="J3429">
        <f t="shared" si="349"/>
        <v>4.16</v>
      </c>
      <c r="K3429">
        <f t="shared" si="350"/>
        <v>3.12</v>
      </c>
      <c r="L3429">
        <f t="shared" si="351"/>
        <v>4.68</v>
      </c>
      <c r="M3429" s="150"/>
      <c r="U3429" s="239"/>
    </row>
    <row r="3430" spans="1:21">
      <c r="A3430" s="239" t="s">
        <v>3987</v>
      </c>
      <c r="B3430" s="239">
        <f t="shared" ref="B3430:B3493" si="352">SPLITME($E3430,0,"*","tube Ø")</f>
        <v>244.5</v>
      </c>
      <c r="C3430" s="239">
        <f t="shared" ref="C3430:C3493" si="353">SPLITME($E3430,1,"*","tube Ø")</f>
        <v>7.1</v>
      </c>
      <c r="E3430" s="149" t="s">
        <v>2434</v>
      </c>
      <c r="F3430" s="150">
        <v>41.6</v>
      </c>
      <c r="G3430" s="150">
        <v>0.76773000000000002</v>
      </c>
      <c r="H3430" s="150">
        <v>0.11599999999999999</v>
      </c>
      <c r="I3430" s="151">
        <f t="shared" si="348"/>
        <v>6.9599999999999991</v>
      </c>
      <c r="J3430">
        <f t="shared" si="349"/>
        <v>4.6399999999999988</v>
      </c>
      <c r="K3430">
        <f t="shared" si="350"/>
        <v>3.4799999999999995</v>
      </c>
      <c r="L3430">
        <f t="shared" si="351"/>
        <v>5.2199999999999989</v>
      </c>
      <c r="M3430" s="150"/>
      <c r="U3430" s="239"/>
    </row>
    <row r="3431" spans="1:21">
      <c r="A3431" s="239" t="s">
        <v>3987</v>
      </c>
      <c r="B3431" s="239">
        <f t="shared" si="352"/>
        <v>244.5</v>
      </c>
      <c r="C3431" s="239">
        <f t="shared" si="353"/>
        <v>8</v>
      </c>
      <c r="E3431" s="149" t="s">
        <v>2435</v>
      </c>
      <c r="F3431" s="150">
        <v>46.7</v>
      </c>
      <c r="G3431" s="150">
        <v>0.76773000000000002</v>
      </c>
      <c r="H3431" s="150">
        <v>0.13200000000000001</v>
      </c>
      <c r="I3431" s="151">
        <f t="shared" si="348"/>
        <v>7.92</v>
      </c>
      <c r="J3431">
        <f t="shared" si="349"/>
        <v>5.2799999999999994</v>
      </c>
      <c r="K3431">
        <f t="shared" si="350"/>
        <v>3.96</v>
      </c>
      <c r="L3431">
        <f t="shared" si="351"/>
        <v>5.9399999999999995</v>
      </c>
      <c r="M3431" s="150"/>
      <c r="U3431" s="239"/>
    </row>
    <row r="3432" spans="1:21">
      <c r="A3432" s="239" t="s">
        <v>3987</v>
      </c>
      <c r="B3432" s="239">
        <f t="shared" si="352"/>
        <v>244.5</v>
      </c>
      <c r="C3432" s="239">
        <f t="shared" si="353"/>
        <v>8.8000000000000007</v>
      </c>
      <c r="E3432" s="149" t="s">
        <v>2436</v>
      </c>
      <c r="F3432" s="150">
        <v>51.2</v>
      </c>
      <c r="G3432" s="150">
        <v>0.76773000000000002</v>
      </c>
      <c r="H3432" s="150">
        <v>0.14399999999999999</v>
      </c>
      <c r="I3432" s="151">
        <f t="shared" si="348"/>
        <v>8.6399999999999988</v>
      </c>
      <c r="J3432">
        <f t="shared" si="349"/>
        <v>5.7599999999999989</v>
      </c>
      <c r="K3432">
        <f t="shared" si="350"/>
        <v>4.3199999999999994</v>
      </c>
      <c r="L3432">
        <f t="shared" si="351"/>
        <v>6.4799999999999986</v>
      </c>
      <c r="M3432" s="150"/>
      <c r="U3432" s="239"/>
    </row>
    <row r="3433" spans="1:21">
      <c r="A3433" s="239" t="s">
        <v>3987</v>
      </c>
      <c r="B3433" s="239">
        <f t="shared" si="352"/>
        <v>244.5</v>
      </c>
      <c r="C3433" s="239">
        <f t="shared" si="353"/>
        <v>10</v>
      </c>
      <c r="E3433" s="149" t="s">
        <v>2419</v>
      </c>
      <c r="F3433" s="150">
        <v>57.8</v>
      </c>
      <c r="G3433" s="150">
        <v>0.76773000000000002</v>
      </c>
      <c r="H3433" s="150">
        <v>0.16</v>
      </c>
      <c r="I3433" s="151">
        <f t="shared" si="348"/>
        <v>9.6</v>
      </c>
      <c r="J3433">
        <f t="shared" si="349"/>
        <v>6.3999999999999995</v>
      </c>
      <c r="K3433">
        <f t="shared" si="350"/>
        <v>4.8</v>
      </c>
      <c r="L3433">
        <f t="shared" si="351"/>
        <v>7.1999999999999993</v>
      </c>
      <c r="M3433" s="150"/>
      <c r="U3433" s="239"/>
    </row>
    <row r="3434" spans="1:21">
      <c r="A3434" s="239" t="s">
        <v>3987</v>
      </c>
      <c r="B3434" s="239">
        <f t="shared" si="352"/>
        <v>244.5</v>
      </c>
      <c r="C3434" s="239">
        <f t="shared" si="353"/>
        <v>11</v>
      </c>
      <c r="E3434" s="149" t="s">
        <v>2420</v>
      </c>
      <c r="F3434" s="150">
        <v>63.3</v>
      </c>
      <c r="G3434" s="150">
        <v>0.76773000000000002</v>
      </c>
      <c r="H3434" s="150">
        <v>0.17599999999999999</v>
      </c>
      <c r="I3434" s="151">
        <f t="shared" si="348"/>
        <v>10.559999999999999</v>
      </c>
      <c r="J3434">
        <f t="shared" si="349"/>
        <v>7.0399999999999991</v>
      </c>
      <c r="K3434">
        <f t="shared" si="350"/>
        <v>5.2799999999999994</v>
      </c>
      <c r="L3434">
        <f t="shared" si="351"/>
        <v>7.919999999999999</v>
      </c>
      <c r="M3434" s="150"/>
      <c r="U3434" s="239"/>
    </row>
    <row r="3435" spans="1:21">
      <c r="A3435" s="239" t="s">
        <v>3987</v>
      </c>
      <c r="B3435" s="239">
        <f t="shared" si="352"/>
        <v>244.5</v>
      </c>
      <c r="C3435" s="239">
        <f t="shared" si="353"/>
        <v>12.5</v>
      </c>
      <c r="E3435" s="149" t="s">
        <v>2421</v>
      </c>
      <c r="F3435" s="150">
        <v>71.5</v>
      </c>
      <c r="G3435" s="150">
        <v>0.76773000000000002</v>
      </c>
      <c r="H3435" s="150">
        <v>0.2</v>
      </c>
      <c r="I3435" s="151">
        <f t="shared" si="348"/>
        <v>12</v>
      </c>
      <c r="J3435">
        <f t="shared" si="349"/>
        <v>8</v>
      </c>
      <c r="K3435">
        <f t="shared" si="350"/>
        <v>6</v>
      </c>
      <c r="L3435">
        <f t="shared" si="351"/>
        <v>9</v>
      </c>
      <c r="M3435" s="150"/>
      <c r="U3435" s="239"/>
    </row>
    <row r="3436" spans="1:21">
      <c r="A3436" s="239" t="s">
        <v>3987</v>
      </c>
      <c r="B3436" s="239">
        <f t="shared" si="352"/>
        <v>244.5</v>
      </c>
      <c r="C3436" s="239">
        <f t="shared" si="353"/>
        <v>14.2</v>
      </c>
      <c r="E3436" s="149" t="s">
        <v>2422</v>
      </c>
      <c r="F3436" s="150">
        <v>80.599999999999994</v>
      </c>
      <c r="G3436" s="150">
        <v>0.76773000000000002</v>
      </c>
      <c r="H3436" s="150">
        <v>0.22400000000000003</v>
      </c>
      <c r="I3436" s="151">
        <f t="shared" si="348"/>
        <v>13.440000000000001</v>
      </c>
      <c r="J3436">
        <f t="shared" si="349"/>
        <v>8.9600000000000009</v>
      </c>
      <c r="K3436">
        <f t="shared" si="350"/>
        <v>6.7200000000000006</v>
      </c>
      <c r="L3436">
        <f t="shared" si="351"/>
        <v>10.080000000000002</v>
      </c>
      <c r="M3436" s="150"/>
      <c r="U3436" s="239"/>
    </row>
    <row r="3437" spans="1:21">
      <c r="A3437" s="239" t="s">
        <v>3987</v>
      </c>
      <c r="B3437" s="239">
        <f t="shared" si="352"/>
        <v>244.5</v>
      </c>
      <c r="C3437" s="239">
        <f t="shared" si="353"/>
        <v>16</v>
      </c>
      <c r="E3437" s="149" t="s">
        <v>2423</v>
      </c>
      <c r="F3437" s="150">
        <v>90.2</v>
      </c>
      <c r="G3437" s="150">
        <v>0.76773000000000002</v>
      </c>
      <c r="H3437" s="150">
        <v>0.252</v>
      </c>
      <c r="I3437" s="151">
        <f t="shared" si="348"/>
        <v>15.120000000000001</v>
      </c>
      <c r="J3437">
        <f t="shared" si="349"/>
        <v>10.08</v>
      </c>
      <c r="K3437">
        <f t="shared" si="350"/>
        <v>7.5600000000000005</v>
      </c>
      <c r="L3437">
        <f t="shared" si="351"/>
        <v>11.34</v>
      </c>
      <c r="M3437" s="150"/>
      <c r="U3437" s="239"/>
    </row>
    <row r="3438" spans="1:21">
      <c r="A3438" s="239" t="s">
        <v>3987</v>
      </c>
      <c r="B3438" s="239">
        <f t="shared" si="352"/>
        <v>244.5</v>
      </c>
      <c r="C3438" s="239">
        <f t="shared" si="353"/>
        <v>17.5</v>
      </c>
      <c r="E3438" s="149" t="s">
        <v>2424</v>
      </c>
      <c r="F3438" s="150">
        <v>98</v>
      </c>
      <c r="G3438" s="150">
        <v>0.76773000000000002</v>
      </c>
      <c r="H3438" s="150">
        <v>0.27599999999999997</v>
      </c>
      <c r="I3438" s="151">
        <f t="shared" si="348"/>
        <v>16.559999999999999</v>
      </c>
      <c r="J3438">
        <f t="shared" si="349"/>
        <v>11.04</v>
      </c>
      <c r="K3438">
        <f t="shared" si="350"/>
        <v>8.2799999999999994</v>
      </c>
      <c r="L3438">
        <f t="shared" si="351"/>
        <v>12.419999999999998</v>
      </c>
      <c r="M3438" s="150"/>
      <c r="U3438" s="239"/>
    </row>
    <row r="3439" spans="1:21">
      <c r="A3439" s="239" t="s">
        <v>3987</v>
      </c>
      <c r="B3439" s="239">
        <f t="shared" si="352"/>
        <v>244.5</v>
      </c>
      <c r="C3439" s="239">
        <f t="shared" si="353"/>
        <v>20</v>
      </c>
      <c r="E3439" s="149" t="s">
        <v>2425</v>
      </c>
      <c r="F3439" s="150">
        <v>111</v>
      </c>
      <c r="G3439" s="150">
        <v>0.76773000000000002</v>
      </c>
      <c r="H3439" s="150">
        <v>0.312</v>
      </c>
      <c r="I3439" s="151">
        <f t="shared" si="348"/>
        <v>18.72</v>
      </c>
      <c r="J3439">
        <f t="shared" si="349"/>
        <v>12.479999999999999</v>
      </c>
      <c r="K3439">
        <f t="shared" si="350"/>
        <v>9.36</v>
      </c>
      <c r="L3439">
        <f t="shared" si="351"/>
        <v>14.04</v>
      </c>
      <c r="M3439" s="150"/>
      <c r="U3439" s="239"/>
    </row>
    <row r="3440" spans="1:21">
      <c r="A3440" s="239" t="s">
        <v>3987</v>
      </c>
      <c r="B3440" s="239">
        <f t="shared" si="352"/>
        <v>244.5</v>
      </c>
      <c r="C3440" s="239">
        <f t="shared" si="353"/>
        <v>22</v>
      </c>
      <c r="E3440" s="149" t="s">
        <v>2426</v>
      </c>
      <c r="F3440" s="150">
        <v>122</v>
      </c>
      <c r="G3440" s="150">
        <v>0.76773000000000002</v>
      </c>
      <c r="H3440" s="150">
        <v>0.34</v>
      </c>
      <c r="I3440" s="151">
        <f t="shared" si="348"/>
        <v>20.400000000000002</v>
      </c>
      <c r="J3440">
        <f t="shared" si="349"/>
        <v>13.600000000000001</v>
      </c>
      <c r="K3440">
        <f t="shared" si="350"/>
        <v>10.200000000000001</v>
      </c>
      <c r="L3440">
        <f t="shared" si="351"/>
        <v>15.3</v>
      </c>
      <c r="M3440" s="150"/>
      <c r="U3440" s="239"/>
    </row>
    <row r="3441" spans="1:21">
      <c r="A3441" s="239" t="s">
        <v>3987</v>
      </c>
      <c r="B3441" s="239">
        <f t="shared" si="352"/>
        <v>244.5</v>
      </c>
      <c r="C3441" s="239">
        <f t="shared" si="353"/>
        <v>25</v>
      </c>
      <c r="E3441" s="149" t="s">
        <v>2427</v>
      </c>
      <c r="F3441" s="150">
        <v>135</v>
      </c>
      <c r="G3441" s="150">
        <v>0.76773000000000002</v>
      </c>
      <c r="H3441" s="150">
        <v>0.38</v>
      </c>
      <c r="I3441" s="151">
        <f t="shared" si="348"/>
        <v>22.8</v>
      </c>
      <c r="J3441">
        <f t="shared" si="349"/>
        <v>15.2</v>
      </c>
      <c r="K3441">
        <f t="shared" si="350"/>
        <v>11.4</v>
      </c>
      <c r="L3441">
        <f t="shared" si="351"/>
        <v>17.100000000000001</v>
      </c>
      <c r="M3441" s="150"/>
      <c r="U3441" s="239"/>
    </row>
    <row r="3442" spans="1:21">
      <c r="A3442" s="239" t="s">
        <v>3987</v>
      </c>
      <c r="B3442" s="239">
        <f t="shared" si="352"/>
        <v>244.5</v>
      </c>
      <c r="C3442" s="239">
        <f t="shared" si="353"/>
        <v>28</v>
      </c>
      <c r="E3442" s="149" t="s">
        <v>2428</v>
      </c>
      <c r="F3442" s="150">
        <v>149</v>
      </c>
      <c r="G3442" s="150">
        <v>0.76773000000000002</v>
      </c>
      <c r="H3442" s="150">
        <v>0.41600000000000004</v>
      </c>
      <c r="I3442" s="151">
        <f t="shared" si="348"/>
        <v>24.96</v>
      </c>
      <c r="J3442">
        <f t="shared" si="349"/>
        <v>16.64</v>
      </c>
      <c r="K3442">
        <f t="shared" si="350"/>
        <v>12.48</v>
      </c>
      <c r="L3442">
        <f t="shared" si="351"/>
        <v>18.72</v>
      </c>
      <c r="M3442" s="150"/>
      <c r="U3442" s="239"/>
    </row>
    <row r="3443" spans="1:21">
      <c r="A3443" s="239" t="s">
        <v>3987</v>
      </c>
      <c r="B3443" s="239">
        <f t="shared" si="352"/>
        <v>244.5</v>
      </c>
      <c r="C3443" s="239">
        <f t="shared" si="353"/>
        <v>30</v>
      </c>
      <c r="E3443" s="149" t="s">
        <v>2429</v>
      </c>
      <c r="F3443" s="150">
        <v>159</v>
      </c>
      <c r="G3443" s="150">
        <v>0.76773000000000002</v>
      </c>
      <c r="H3443" s="150">
        <v>0.44400000000000006</v>
      </c>
      <c r="I3443" s="151">
        <f t="shared" si="348"/>
        <v>26.640000000000004</v>
      </c>
      <c r="J3443">
        <f t="shared" si="349"/>
        <v>17.760000000000002</v>
      </c>
      <c r="K3443">
        <f t="shared" si="350"/>
        <v>13.320000000000002</v>
      </c>
      <c r="L3443">
        <f t="shared" si="351"/>
        <v>19.980000000000004</v>
      </c>
      <c r="M3443" s="150"/>
      <c r="U3443" s="239"/>
    </row>
    <row r="3444" spans="1:21">
      <c r="A3444" s="239" t="s">
        <v>3987</v>
      </c>
      <c r="B3444" s="239">
        <f t="shared" si="352"/>
        <v>244.5</v>
      </c>
      <c r="C3444" s="239">
        <f t="shared" si="353"/>
        <v>32</v>
      </c>
      <c r="E3444" s="149" t="s">
        <v>2430</v>
      </c>
      <c r="F3444" s="150">
        <v>168</v>
      </c>
      <c r="G3444" s="150">
        <v>0.76773000000000002</v>
      </c>
      <c r="H3444" s="150">
        <v>0.47199999999999998</v>
      </c>
      <c r="I3444" s="151">
        <f t="shared" si="348"/>
        <v>28.32</v>
      </c>
      <c r="J3444">
        <f t="shared" si="349"/>
        <v>18.88</v>
      </c>
      <c r="K3444">
        <f t="shared" si="350"/>
        <v>14.16</v>
      </c>
      <c r="L3444">
        <f t="shared" si="351"/>
        <v>21.240000000000002</v>
      </c>
      <c r="M3444" s="150"/>
      <c r="U3444" s="239"/>
    </row>
    <row r="3445" spans="1:21">
      <c r="A3445" s="239" t="s">
        <v>3987</v>
      </c>
      <c r="B3445" s="239">
        <f t="shared" si="352"/>
        <v>244.5</v>
      </c>
      <c r="C3445" s="239">
        <f t="shared" si="353"/>
        <v>36</v>
      </c>
      <c r="E3445" s="149" t="s">
        <v>2431</v>
      </c>
      <c r="F3445" s="150">
        <v>185</v>
      </c>
      <c r="G3445" s="150">
        <v>0.76773000000000002</v>
      </c>
      <c r="H3445" s="150">
        <v>0.52</v>
      </c>
      <c r="I3445" s="151">
        <f t="shared" si="348"/>
        <v>31.200000000000003</v>
      </c>
      <c r="J3445">
        <f t="shared" si="349"/>
        <v>20.8</v>
      </c>
      <c r="K3445">
        <f t="shared" si="350"/>
        <v>15.600000000000001</v>
      </c>
      <c r="L3445">
        <f t="shared" si="351"/>
        <v>23.400000000000002</v>
      </c>
      <c r="M3445" s="150"/>
      <c r="U3445" s="239"/>
    </row>
    <row r="3446" spans="1:21">
      <c r="A3446" s="239" t="s">
        <v>3987</v>
      </c>
      <c r="B3446" s="239">
        <f t="shared" si="352"/>
        <v>244.5</v>
      </c>
      <c r="C3446" s="239">
        <f t="shared" si="353"/>
        <v>40</v>
      </c>
      <c r="E3446" s="149" t="s">
        <v>2432</v>
      </c>
      <c r="F3446" s="150">
        <v>202</v>
      </c>
      <c r="G3446" s="150">
        <v>0.76773000000000002</v>
      </c>
      <c r="H3446" s="150">
        <v>0.56399999999999995</v>
      </c>
      <c r="I3446" s="151">
        <f t="shared" si="348"/>
        <v>33.839999999999996</v>
      </c>
      <c r="J3446">
        <f t="shared" si="349"/>
        <v>22.559999999999995</v>
      </c>
      <c r="K3446">
        <f t="shared" si="350"/>
        <v>16.919999999999998</v>
      </c>
      <c r="L3446">
        <f t="shared" si="351"/>
        <v>25.379999999999995</v>
      </c>
      <c r="M3446" s="150"/>
      <c r="U3446" s="239"/>
    </row>
    <row r="3447" spans="1:21">
      <c r="A3447" s="239" t="s">
        <v>3987</v>
      </c>
      <c r="B3447" s="239">
        <f t="shared" si="352"/>
        <v>250</v>
      </c>
      <c r="C3447" s="239">
        <f t="shared" si="353"/>
        <v>4</v>
      </c>
      <c r="E3447" s="149" t="s">
        <v>2466</v>
      </c>
      <c r="F3447" s="150">
        <v>24.27</v>
      </c>
      <c r="G3447" s="150">
        <v>0.78500000000000003</v>
      </c>
      <c r="H3447" s="150">
        <v>6.8000000000000005E-2</v>
      </c>
      <c r="I3447" s="151">
        <f t="shared" si="348"/>
        <v>4.08</v>
      </c>
      <c r="J3447">
        <f t="shared" si="349"/>
        <v>2.7199999999999998</v>
      </c>
      <c r="K3447">
        <f t="shared" si="350"/>
        <v>2.04</v>
      </c>
      <c r="L3447">
        <f t="shared" si="351"/>
        <v>3.06</v>
      </c>
      <c r="M3447" s="150"/>
      <c r="U3447" s="239"/>
    </row>
    <row r="3448" spans="1:21">
      <c r="A3448" s="239" t="s">
        <v>3987</v>
      </c>
      <c r="B3448" s="239">
        <f t="shared" si="352"/>
        <v>250</v>
      </c>
      <c r="C3448" s="239">
        <f t="shared" si="353"/>
        <v>5</v>
      </c>
      <c r="E3448" s="149" t="s">
        <v>2467</v>
      </c>
      <c r="F3448" s="150">
        <v>30.21</v>
      </c>
      <c r="G3448" s="150">
        <v>0.78500000000000003</v>
      </c>
      <c r="H3448" s="150">
        <v>8.3999999999999991E-2</v>
      </c>
      <c r="I3448" s="151">
        <f t="shared" si="348"/>
        <v>5.0399999999999991</v>
      </c>
      <c r="J3448">
        <f t="shared" si="349"/>
        <v>3.3599999999999994</v>
      </c>
      <c r="K3448">
        <f t="shared" si="350"/>
        <v>2.5199999999999996</v>
      </c>
      <c r="L3448">
        <f t="shared" si="351"/>
        <v>3.7799999999999994</v>
      </c>
      <c r="M3448" s="150"/>
      <c r="U3448" s="239"/>
    </row>
    <row r="3449" spans="1:21">
      <c r="A3449" s="239" t="s">
        <v>3987</v>
      </c>
      <c r="B3449" s="239">
        <f t="shared" si="352"/>
        <v>250</v>
      </c>
      <c r="C3449" s="239">
        <f t="shared" si="353"/>
        <v>6</v>
      </c>
      <c r="E3449" s="149" t="s">
        <v>2469</v>
      </c>
      <c r="F3449" s="150">
        <v>36.1</v>
      </c>
      <c r="G3449" s="150">
        <v>0.78500000000000003</v>
      </c>
      <c r="H3449" s="150">
        <v>0.1</v>
      </c>
      <c r="I3449" s="151">
        <f t="shared" si="348"/>
        <v>6</v>
      </c>
      <c r="J3449">
        <f t="shared" si="349"/>
        <v>4</v>
      </c>
      <c r="K3449">
        <f t="shared" si="350"/>
        <v>3</v>
      </c>
      <c r="L3449">
        <f t="shared" si="351"/>
        <v>4.5</v>
      </c>
      <c r="M3449" s="150"/>
      <c r="U3449" s="239"/>
    </row>
    <row r="3450" spans="1:21">
      <c r="A3450" s="239" t="s">
        <v>3987</v>
      </c>
      <c r="B3450" s="239">
        <f t="shared" si="352"/>
        <v>250</v>
      </c>
      <c r="C3450" s="239">
        <f t="shared" si="353"/>
        <v>7</v>
      </c>
      <c r="E3450" s="149" t="s">
        <v>2470</v>
      </c>
      <c r="F3450" s="150">
        <v>41.95</v>
      </c>
      <c r="G3450" s="150">
        <v>0.78500000000000003</v>
      </c>
      <c r="H3450" s="150">
        <v>0.11599999999999999</v>
      </c>
      <c r="I3450" s="151">
        <f t="shared" si="348"/>
        <v>6.9599999999999991</v>
      </c>
      <c r="J3450">
        <f t="shared" si="349"/>
        <v>4.6399999999999988</v>
      </c>
      <c r="K3450">
        <f t="shared" si="350"/>
        <v>3.4799999999999995</v>
      </c>
      <c r="L3450">
        <f t="shared" si="351"/>
        <v>5.2199999999999989</v>
      </c>
      <c r="M3450" s="150"/>
      <c r="U3450" s="239"/>
    </row>
    <row r="3451" spans="1:21">
      <c r="A3451" s="239" t="s">
        <v>3987</v>
      </c>
      <c r="B3451" s="239">
        <f t="shared" si="352"/>
        <v>250</v>
      </c>
      <c r="C3451" s="239">
        <f t="shared" si="353"/>
        <v>8</v>
      </c>
      <c r="E3451" s="149" t="s">
        <v>2471</v>
      </c>
      <c r="F3451" s="150">
        <v>47.74</v>
      </c>
      <c r="G3451" s="150">
        <v>0.78500000000000003</v>
      </c>
      <c r="H3451" s="150">
        <v>0.13200000000000001</v>
      </c>
      <c r="I3451" s="151">
        <f t="shared" si="348"/>
        <v>7.92</v>
      </c>
      <c r="J3451">
        <f t="shared" si="349"/>
        <v>5.2799999999999994</v>
      </c>
      <c r="K3451">
        <f t="shared" si="350"/>
        <v>3.96</v>
      </c>
      <c r="L3451">
        <f t="shared" si="351"/>
        <v>5.9399999999999995</v>
      </c>
      <c r="M3451" s="150"/>
      <c r="U3451" s="239"/>
    </row>
    <row r="3452" spans="1:21">
      <c r="A3452" s="239" t="s">
        <v>3987</v>
      </c>
      <c r="B3452" s="239">
        <f t="shared" si="352"/>
        <v>250</v>
      </c>
      <c r="C3452" s="239">
        <f t="shared" si="353"/>
        <v>10</v>
      </c>
      <c r="E3452" s="149" t="s">
        <v>2463</v>
      </c>
      <c r="F3452" s="150">
        <v>59.19</v>
      </c>
      <c r="G3452" s="150">
        <v>0.78500000000000003</v>
      </c>
      <c r="H3452" s="150">
        <v>0.16399999999999998</v>
      </c>
      <c r="I3452" s="151">
        <f t="shared" si="348"/>
        <v>9.8399999999999981</v>
      </c>
      <c r="J3452">
        <f t="shared" si="349"/>
        <v>6.5599999999999987</v>
      </c>
      <c r="K3452">
        <f t="shared" si="350"/>
        <v>4.919999999999999</v>
      </c>
      <c r="L3452">
        <f t="shared" si="351"/>
        <v>7.379999999999999</v>
      </c>
      <c r="M3452" s="150"/>
      <c r="U3452" s="239"/>
    </row>
    <row r="3453" spans="1:21">
      <c r="A3453" s="239" t="s">
        <v>3987</v>
      </c>
      <c r="B3453" s="239">
        <f t="shared" si="352"/>
        <v>250</v>
      </c>
      <c r="C3453" s="239">
        <f t="shared" si="353"/>
        <v>25</v>
      </c>
      <c r="E3453" s="149" t="s">
        <v>2464</v>
      </c>
      <c r="F3453" s="150">
        <v>151</v>
      </c>
      <c r="G3453" s="150">
        <v>0.78500000000000003</v>
      </c>
      <c r="H3453" s="150">
        <v>0.42400000000000004</v>
      </c>
      <c r="I3453" s="151">
        <f t="shared" si="348"/>
        <v>25.44</v>
      </c>
      <c r="J3453">
        <f t="shared" si="349"/>
        <v>16.96</v>
      </c>
      <c r="K3453">
        <f t="shared" si="350"/>
        <v>12.72</v>
      </c>
      <c r="L3453">
        <f t="shared" si="351"/>
        <v>19.080000000000002</v>
      </c>
      <c r="M3453" s="150"/>
      <c r="U3453" s="239"/>
    </row>
    <row r="3454" spans="1:21">
      <c r="A3454" s="239" t="s">
        <v>3987</v>
      </c>
      <c r="B3454" s="239">
        <f t="shared" si="352"/>
        <v>250</v>
      </c>
      <c r="C3454" s="239">
        <f t="shared" si="353"/>
        <v>35</v>
      </c>
      <c r="E3454" s="149" t="s">
        <v>2465</v>
      </c>
      <c r="F3454" s="150">
        <v>197</v>
      </c>
      <c r="G3454" s="150">
        <v>0.78500000000000003</v>
      </c>
      <c r="H3454" s="150">
        <v>0.55199999999999994</v>
      </c>
      <c r="I3454" s="151">
        <f t="shared" si="348"/>
        <v>33.119999999999997</v>
      </c>
      <c r="J3454">
        <f t="shared" si="349"/>
        <v>22.08</v>
      </c>
      <c r="K3454">
        <f t="shared" si="350"/>
        <v>16.559999999999999</v>
      </c>
      <c r="L3454">
        <f t="shared" si="351"/>
        <v>24.839999999999996</v>
      </c>
      <c r="M3454" s="150"/>
      <c r="U3454" s="239"/>
    </row>
    <row r="3455" spans="1:21">
      <c r="A3455" s="239" t="s">
        <v>3987</v>
      </c>
      <c r="B3455" s="239">
        <f t="shared" si="352"/>
        <v>250</v>
      </c>
      <c r="C3455" s="239">
        <f t="shared" si="353"/>
        <v>50</v>
      </c>
      <c r="E3455" s="149" t="s">
        <v>2468</v>
      </c>
      <c r="F3455" s="150">
        <v>257</v>
      </c>
      <c r="G3455" s="150">
        <v>0.78500000000000003</v>
      </c>
      <c r="H3455" s="150">
        <v>0.72</v>
      </c>
      <c r="I3455" s="151">
        <f t="shared" si="348"/>
        <v>43.199999999999996</v>
      </c>
      <c r="J3455">
        <f t="shared" si="349"/>
        <v>28.799999999999997</v>
      </c>
      <c r="K3455">
        <f t="shared" si="350"/>
        <v>21.599999999999998</v>
      </c>
      <c r="L3455">
        <f t="shared" si="351"/>
        <v>32.4</v>
      </c>
      <c r="M3455" s="150"/>
      <c r="U3455" s="239"/>
    </row>
    <row r="3456" spans="1:21">
      <c r="A3456" s="239" t="s">
        <v>3987</v>
      </c>
      <c r="B3456" s="239">
        <f t="shared" si="352"/>
        <v>260</v>
      </c>
      <c r="C3456" s="239">
        <f t="shared" si="353"/>
        <v>5</v>
      </c>
      <c r="E3456" s="149" t="s">
        <v>2505</v>
      </c>
      <c r="F3456" s="150">
        <v>31.44</v>
      </c>
      <c r="G3456" s="150">
        <v>0.81640000000000001</v>
      </c>
      <c r="H3456" s="150">
        <v>8.7999999999999995E-2</v>
      </c>
      <c r="I3456" s="151">
        <f t="shared" si="348"/>
        <v>5.2799999999999994</v>
      </c>
      <c r="J3456">
        <f t="shared" si="349"/>
        <v>3.5199999999999996</v>
      </c>
      <c r="K3456">
        <f t="shared" si="350"/>
        <v>2.6399999999999997</v>
      </c>
      <c r="L3456">
        <f t="shared" si="351"/>
        <v>3.9599999999999995</v>
      </c>
      <c r="M3456" s="150"/>
      <c r="U3456" s="239"/>
    </row>
    <row r="3457" spans="1:21">
      <c r="A3457" s="239" t="s">
        <v>3987</v>
      </c>
      <c r="B3457" s="239">
        <f t="shared" si="352"/>
        <v>260</v>
      </c>
      <c r="C3457" s="239">
        <f t="shared" si="353"/>
        <v>8</v>
      </c>
      <c r="E3457" s="149" t="s">
        <v>2506</v>
      </c>
      <c r="F3457" s="150">
        <v>49.72</v>
      </c>
      <c r="G3457" s="150">
        <v>0.81640000000000001</v>
      </c>
      <c r="H3457" s="150">
        <v>0.14000000000000001</v>
      </c>
      <c r="I3457" s="151">
        <f t="shared" ref="I3457:I3520" si="354">H3457*60</f>
        <v>8.4</v>
      </c>
      <c r="J3457">
        <f t="shared" ref="J3457:J3520" si="355">40/60*I3457</f>
        <v>5.6</v>
      </c>
      <c r="K3457">
        <f t="shared" ref="K3457:K3520" si="356">(30/60*I3457)</f>
        <v>4.2</v>
      </c>
      <c r="L3457">
        <f t="shared" ref="L3457:L3520" si="357">45/60*I3457</f>
        <v>6.3000000000000007</v>
      </c>
      <c r="M3457" s="150"/>
      <c r="U3457" s="239"/>
    </row>
    <row r="3458" spans="1:21">
      <c r="A3458" s="239" t="s">
        <v>3987</v>
      </c>
      <c r="B3458" s="239">
        <f t="shared" si="352"/>
        <v>270</v>
      </c>
      <c r="C3458" s="239">
        <f t="shared" si="353"/>
        <v>5</v>
      </c>
      <c r="E3458" s="149" t="s">
        <v>2524</v>
      </c>
      <c r="F3458" s="150">
        <v>32.68</v>
      </c>
      <c r="G3458" s="150">
        <v>0.8478</v>
      </c>
      <c r="H3458" s="150">
        <v>9.1999999999999998E-2</v>
      </c>
      <c r="I3458" s="151">
        <f t="shared" si="354"/>
        <v>5.52</v>
      </c>
      <c r="J3458">
        <f t="shared" si="355"/>
        <v>3.6799999999999997</v>
      </c>
      <c r="K3458">
        <f t="shared" si="356"/>
        <v>2.76</v>
      </c>
      <c r="L3458">
        <f t="shared" si="357"/>
        <v>4.1399999999999997</v>
      </c>
      <c r="M3458" s="150"/>
      <c r="U3458" s="239"/>
    </row>
    <row r="3459" spans="1:21">
      <c r="A3459" s="239" t="s">
        <v>3987</v>
      </c>
      <c r="B3459" s="239">
        <f t="shared" si="352"/>
        <v>270</v>
      </c>
      <c r="C3459" s="239">
        <f t="shared" si="353"/>
        <v>10</v>
      </c>
      <c r="E3459" s="149" t="s">
        <v>2523</v>
      </c>
      <c r="F3459" s="150">
        <v>64.12</v>
      </c>
      <c r="G3459" s="150">
        <v>0.8478</v>
      </c>
      <c r="H3459" s="150">
        <v>0.18</v>
      </c>
      <c r="I3459" s="151">
        <f t="shared" si="354"/>
        <v>10.799999999999999</v>
      </c>
      <c r="J3459">
        <f t="shared" si="355"/>
        <v>7.1999999999999993</v>
      </c>
      <c r="K3459">
        <f t="shared" si="356"/>
        <v>5.3999999999999995</v>
      </c>
      <c r="L3459">
        <f t="shared" si="357"/>
        <v>8.1</v>
      </c>
      <c r="M3459" s="150"/>
      <c r="U3459" s="239"/>
    </row>
    <row r="3460" spans="1:21">
      <c r="A3460" s="239" t="s">
        <v>3987</v>
      </c>
      <c r="B3460" s="239">
        <f t="shared" si="352"/>
        <v>273</v>
      </c>
      <c r="C3460" s="239">
        <f t="shared" si="353"/>
        <v>3.6</v>
      </c>
      <c r="E3460" s="149" t="s">
        <v>2535</v>
      </c>
      <c r="F3460" s="150">
        <v>23.9</v>
      </c>
      <c r="G3460" s="150">
        <v>0.85721999999999998</v>
      </c>
      <c r="H3460" s="150">
        <v>6.8000000000000005E-2</v>
      </c>
      <c r="I3460" s="151">
        <f t="shared" si="354"/>
        <v>4.08</v>
      </c>
      <c r="J3460">
        <f t="shared" si="355"/>
        <v>2.7199999999999998</v>
      </c>
      <c r="K3460">
        <f t="shared" si="356"/>
        <v>2.04</v>
      </c>
      <c r="L3460">
        <f t="shared" si="357"/>
        <v>3.06</v>
      </c>
      <c r="M3460" s="150"/>
      <c r="U3460" s="239"/>
    </row>
    <row r="3461" spans="1:21">
      <c r="A3461" s="239" t="s">
        <v>3987</v>
      </c>
      <c r="B3461" s="239">
        <f t="shared" si="352"/>
        <v>273</v>
      </c>
      <c r="C3461" s="239">
        <f t="shared" si="353"/>
        <v>4</v>
      </c>
      <c r="E3461" s="149" t="s">
        <v>2539</v>
      </c>
      <c r="F3461" s="150">
        <v>26.5</v>
      </c>
      <c r="G3461" s="150">
        <v>0.85721999999999998</v>
      </c>
      <c r="H3461" s="150">
        <v>7.5999999999999998E-2</v>
      </c>
      <c r="I3461" s="151">
        <f t="shared" si="354"/>
        <v>4.5599999999999996</v>
      </c>
      <c r="J3461">
        <f t="shared" si="355"/>
        <v>3.0399999999999996</v>
      </c>
      <c r="K3461">
        <f t="shared" si="356"/>
        <v>2.2799999999999998</v>
      </c>
      <c r="L3461">
        <f t="shared" si="357"/>
        <v>3.42</v>
      </c>
      <c r="M3461" s="150"/>
      <c r="U3461" s="239"/>
    </row>
    <row r="3462" spans="1:21">
      <c r="A3462" s="239" t="s">
        <v>3987</v>
      </c>
      <c r="B3462" s="239">
        <f t="shared" si="352"/>
        <v>273</v>
      </c>
      <c r="C3462" s="239">
        <f t="shared" si="353"/>
        <v>5</v>
      </c>
      <c r="E3462" s="149" t="s">
        <v>2542</v>
      </c>
      <c r="F3462" s="150">
        <v>33</v>
      </c>
      <c r="G3462" s="150">
        <v>0.85721999999999998</v>
      </c>
      <c r="H3462" s="150">
        <v>9.1999999999999998E-2</v>
      </c>
      <c r="I3462" s="151">
        <f t="shared" si="354"/>
        <v>5.52</v>
      </c>
      <c r="J3462">
        <f t="shared" si="355"/>
        <v>3.6799999999999997</v>
      </c>
      <c r="K3462">
        <f t="shared" si="356"/>
        <v>2.76</v>
      </c>
      <c r="L3462">
        <f t="shared" si="357"/>
        <v>4.1399999999999997</v>
      </c>
      <c r="M3462" s="150"/>
      <c r="U3462" s="239"/>
    </row>
    <row r="3463" spans="1:21">
      <c r="A3463" s="239" t="s">
        <v>3987</v>
      </c>
      <c r="B3463" s="239">
        <f t="shared" si="352"/>
        <v>273</v>
      </c>
      <c r="C3463" s="239">
        <f t="shared" si="353"/>
        <v>6.3</v>
      </c>
      <c r="E3463" s="149" t="s">
        <v>2544</v>
      </c>
      <c r="F3463" s="150">
        <v>41.4</v>
      </c>
      <c r="G3463" s="150">
        <v>0.85721999999999998</v>
      </c>
      <c r="H3463" s="150">
        <v>0.11599999999999999</v>
      </c>
      <c r="I3463" s="151">
        <f t="shared" si="354"/>
        <v>6.9599999999999991</v>
      </c>
      <c r="J3463">
        <f t="shared" si="355"/>
        <v>4.6399999999999988</v>
      </c>
      <c r="K3463">
        <f t="shared" si="356"/>
        <v>3.4799999999999995</v>
      </c>
      <c r="L3463">
        <f t="shared" si="357"/>
        <v>5.2199999999999989</v>
      </c>
      <c r="M3463" s="150"/>
      <c r="U3463" s="239"/>
    </row>
    <row r="3464" spans="1:21">
      <c r="A3464" s="239" t="s">
        <v>3987</v>
      </c>
      <c r="B3464" s="239">
        <f t="shared" si="352"/>
        <v>273</v>
      </c>
      <c r="C3464" s="239">
        <f t="shared" si="353"/>
        <v>7.1</v>
      </c>
      <c r="E3464" s="149" t="s">
        <v>2545</v>
      </c>
      <c r="F3464" s="150">
        <v>46.6</v>
      </c>
      <c r="G3464" s="150">
        <v>0.85721999999999998</v>
      </c>
      <c r="H3464" s="150">
        <v>0.13200000000000001</v>
      </c>
      <c r="I3464" s="151">
        <f t="shared" si="354"/>
        <v>7.92</v>
      </c>
      <c r="J3464">
        <f t="shared" si="355"/>
        <v>5.2799999999999994</v>
      </c>
      <c r="K3464">
        <f t="shared" si="356"/>
        <v>3.96</v>
      </c>
      <c r="L3464">
        <f t="shared" si="357"/>
        <v>5.9399999999999995</v>
      </c>
      <c r="M3464" s="150"/>
      <c r="U3464" s="239"/>
    </row>
    <row r="3465" spans="1:21">
      <c r="A3465" s="239" t="s">
        <v>3987</v>
      </c>
      <c r="B3465" s="239">
        <f t="shared" si="352"/>
        <v>273</v>
      </c>
      <c r="C3465" s="239">
        <f t="shared" si="353"/>
        <v>8</v>
      </c>
      <c r="E3465" s="149" t="s">
        <v>2546</v>
      </c>
      <c r="F3465" s="150">
        <v>52.3</v>
      </c>
      <c r="G3465" s="150">
        <v>0.85721999999999998</v>
      </c>
      <c r="H3465" s="150">
        <v>0.14799999999999999</v>
      </c>
      <c r="I3465" s="151">
        <f t="shared" si="354"/>
        <v>8.879999999999999</v>
      </c>
      <c r="J3465">
        <f t="shared" si="355"/>
        <v>5.919999999999999</v>
      </c>
      <c r="K3465">
        <f t="shared" si="356"/>
        <v>4.4399999999999995</v>
      </c>
      <c r="L3465">
        <f t="shared" si="357"/>
        <v>6.6599999999999993</v>
      </c>
      <c r="M3465" s="150"/>
      <c r="U3465" s="239"/>
    </row>
    <row r="3466" spans="1:21">
      <c r="A3466" s="239" t="s">
        <v>3987</v>
      </c>
      <c r="B3466" s="239">
        <f t="shared" si="352"/>
        <v>273</v>
      </c>
      <c r="C3466" s="239">
        <f t="shared" si="353"/>
        <v>8.8000000000000007</v>
      </c>
      <c r="E3466" s="149" t="s">
        <v>2547</v>
      </c>
      <c r="F3466" s="150">
        <v>57.3</v>
      </c>
      <c r="G3466" s="150">
        <v>0.85721999999999998</v>
      </c>
      <c r="H3466" s="150">
        <v>0.16</v>
      </c>
      <c r="I3466" s="151">
        <f t="shared" si="354"/>
        <v>9.6</v>
      </c>
      <c r="J3466">
        <f t="shared" si="355"/>
        <v>6.3999999999999995</v>
      </c>
      <c r="K3466">
        <f t="shared" si="356"/>
        <v>4.8</v>
      </c>
      <c r="L3466">
        <f t="shared" si="357"/>
        <v>7.1999999999999993</v>
      </c>
      <c r="M3466" s="150"/>
      <c r="U3466" s="239"/>
    </row>
    <row r="3467" spans="1:21">
      <c r="A3467" s="239" t="s">
        <v>3987</v>
      </c>
      <c r="B3467" s="239">
        <f t="shared" si="352"/>
        <v>273</v>
      </c>
      <c r="C3467" s="239">
        <f t="shared" si="353"/>
        <v>10</v>
      </c>
      <c r="E3467" s="149" t="s">
        <v>2525</v>
      </c>
      <c r="F3467" s="150">
        <v>64.900000000000006</v>
      </c>
      <c r="G3467" s="150">
        <v>0.85721999999999998</v>
      </c>
      <c r="H3467" s="150">
        <v>0.18</v>
      </c>
      <c r="I3467" s="151">
        <f t="shared" si="354"/>
        <v>10.799999999999999</v>
      </c>
      <c r="J3467">
        <f t="shared" si="355"/>
        <v>7.1999999999999993</v>
      </c>
      <c r="K3467">
        <f t="shared" si="356"/>
        <v>5.3999999999999995</v>
      </c>
      <c r="L3467">
        <f t="shared" si="357"/>
        <v>8.1</v>
      </c>
      <c r="M3467" s="150"/>
      <c r="U3467" s="239"/>
    </row>
    <row r="3468" spans="1:21">
      <c r="A3468" s="239" t="s">
        <v>3987</v>
      </c>
      <c r="B3468" s="239">
        <f t="shared" si="352"/>
        <v>273</v>
      </c>
      <c r="C3468" s="239">
        <f t="shared" si="353"/>
        <v>11</v>
      </c>
      <c r="E3468" s="149" t="s">
        <v>2526</v>
      </c>
      <c r="F3468" s="150">
        <v>71.099999999999994</v>
      </c>
      <c r="G3468" s="150">
        <v>0.85721999999999998</v>
      </c>
      <c r="H3468" s="150">
        <v>0.2</v>
      </c>
      <c r="I3468" s="151">
        <f t="shared" si="354"/>
        <v>12</v>
      </c>
      <c r="J3468">
        <f t="shared" si="355"/>
        <v>8</v>
      </c>
      <c r="K3468">
        <f t="shared" si="356"/>
        <v>6</v>
      </c>
      <c r="L3468">
        <f t="shared" si="357"/>
        <v>9</v>
      </c>
      <c r="M3468" s="150"/>
      <c r="U3468" s="239"/>
    </row>
    <row r="3469" spans="1:21">
      <c r="A3469" s="239" t="s">
        <v>3987</v>
      </c>
      <c r="B3469" s="239">
        <f t="shared" si="352"/>
        <v>273</v>
      </c>
      <c r="C3469" s="239">
        <f t="shared" si="353"/>
        <v>12.5</v>
      </c>
      <c r="E3469" s="149" t="s">
        <v>2527</v>
      </c>
      <c r="F3469" s="150">
        <v>80.3</v>
      </c>
      <c r="G3469" s="150">
        <v>0.85721999999999998</v>
      </c>
      <c r="H3469" s="150">
        <v>0.22400000000000003</v>
      </c>
      <c r="I3469" s="151">
        <f t="shared" si="354"/>
        <v>13.440000000000001</v>
      </c>
      <c r="J3469">
        <f t="shared" si="355"/>
        <v>8.9600000000000009</v>
      </c>
      <c r="K3469">
        <f t="shared" si="356"/>
        <v>6.7200000000000006</v>
      </c>
      <c r="L3469">
        <f t="shared" si="357"/>
        <v>10.080000000000002</v>
      </c>
      <c r="M3469" s="150"/>
      <c r="U3469" s="239"/>
    </row>
    <row r="3470" spans="1:21">
      <c r="A3470" s="239" t="s">
        <v>3987</v>
      </c>
      <c r="B3470" s="239">
        <f t="shared" si="352"/>
        <v>273</v>
      </c>
      <c r="C3470" s="239">
        <f t="shared" si="353"/>
        <v>14.2</v>
      </c>
      <c r="E3470" s="149" t="s">
        <v>2528</v>
      </c>
      <c r="F3470" s="150">
        <v>90.6</v>
      </c>
      <c r="G3470" s="150">
        <v>0.85721999999999998</v>
      </c>
      <c r="H3470" s="150">
        <v>0.252</v>
      </c>
      <c r="I3470" s="151">
        <f t="shared" si="354"/>
        <v>15.120000000000001</v>
      </c>
      <c r="J3470">
        <f t="shared" si="355"/>
        <v>10.08</v>
      </c>
      <c r="K3470">
        <f t="shared" si="356"/>
        <v>7.5600000000000005</v>
      </c>
      <c r="L3470">
        <f t="shared" si="357"/>
        <v>11.34</v>
      </c>
      <c r="M3470" s="150"/>
      <c r="U3470" s="239"/>
    </row>
    <row r="3471" spans="1:21">
      <c r="A3471" s="239" t="s">
        <v>3987</v>
      </c>
      <c r="B3471" s="239">
        <f t="shared" si="352"/>
        <v>273</v>
      </c>
      <c r="C3471" s="239">
        <f t="shared" si="353"/>
        <v>16</v>
      </c>
      <c r="E3471" s="149" t="s">
        <v>2529</v>
      </c>
      <c r="F3471" s="150">
        <v>101</v>
      </c>
      <c r="G3471" s="150">
        <v>0.85721999999999998</v>
      </c>
      <c r="H3471" s="150">
        <v>0.28399999999999997</v>
      </c>
      <c r="I3471" s="151">
        <f t="shared" si="354"/>
        <v>17.04</v>
      </c>
      <c r="J3471">
        <f t="shared" si="355"/>
        <v>11.36</v>
      </c>
      <c r="K3471">
        <f t="shared" si="356"/>
        <v>8.52</v>
      </c>
      <c r="L3471">
        <f t="shared" si="357"/>
        <v>12.78</v>
      </c>
      <c r="M3471" s="150"/>
      <c r="U3471" s="239"/>
    </row>
    <row r="3472" spans="1:21">
      <c r="A3472" s="239" t="s">
        <v>3987</v>
      </c>
      <c r="B3472" s="239">
        <f t="shared" si="352"/>
        <v>273</v>
      </c>
      <c r="C3472" s="239">
        <f t="shared" si="353"/>
        <v>17.5</v>
      </c>
      <c r="E3472" s="149" t="s">
        <v>2530</v>
      </c>
      <c r="F3472" s="150">
        <v>110</v>
      </c>
      <c r="G3472" s="150">
        <v>0.85721999999999998</v>
      </c>
      <c r="H3472" s="150">
        <v>0.308</v>
      </c>
      <c r="I3472" s="151">
        <f t="shared" si="354"/>
        <v>18.48</v>
      </c>
      <c r="J3472">
        <f t="shared" si="355"/>
        <v>12.32</v>
      </c>
      <c r="K3472">
        <f t="shared" si="356"/>
        <v>9.24</v>
      </c>
      <c r="L3472">
        <f t="shared" si="357"/>
        <v>13.86</v>
      </c>
      <c r="M3472" s="150"/>
      <c r="U3472" s="239"/>
    </row>
    <row r="3473" spans="1:21">
      <c r="A3473" s="239" t="s">
        <v>3987</v>
      </c>
      <c r="B3473" s="239">
        <f t="shared" si="352"/>
        <v>273</v>
      </c>
      <c r="C3473" s="239">
        <f t="shared" si="353"/>
        <v>20</v>
      </c>
      <c r="E3473" s="149" t="s">
        <v>2531</v>
      </c>
      <c r="F3473" s="150">
        <v>125</v>
      </c>
      <c r="G3473" s="150">
        <v>0.85721999999999998</v>
      </c>
      <c r="H3473" s="150">
        <v>0.35199999999999998</v>
      </c>
      <c r="I3473" s="151">
        <f t="shared" si="354"/>
        <v>21.119999999999997</v>
      </c>
      <c r="J3473">
        <f t="shared" si="355"/>
        <v>14.079999999999998</v>
      </c>
      <c r="K3473">
        <f t="shared" si="356"/>
        <v>10.559999999999999</v>
      </c>
      <c r="L3473">
        <f t="shared" si="357"/>
        <v>15.839999999999998</v>
      </c>
      <c r="M3473" s="150"/>
      <c r="U3473" s="239"/>
    </row>
    <row r="3474" spans="1:21">
      <c r="A3474" s="239" t="s">
        <v>3987</v>
      </c>
      <c r="B3474" s="239">
        <f t="shared" si="352"/>
        <v>273</v>
      </c>
      <c r="C3474" s="239">
        <f t="shared" si="353"/>
        <v>22.2</v>
      </c>
      <c r="E3474" s="149" t="s">
        <v>2532</v>
      </c>
      <c r="F3474" s="150">
        <v>137</v>
      </c>
      <c r="G3474" s="150">
        <v>0.85721999999999998</v>
      </c>
      <c r="H3474" s="150">
        <v>0.38400000000000001</v>
      </c>
      <c r="I3474" s="151">
        <f t="shared" si="354"/>
        <v>23.04</v>
      </c>
      <c r="J3474">
        <f t="shared" si="355"/>
        <v>15.36</v>
      </c>
      <c r="K3474">
        <f t="shared" si="356"/>
        <v>11.52</v>
      </c>
      <c r="L3474">
        <f t="shared" si="357"/>
        <v>17.28</v>
      </c>
      <c r="M3474" s="150"/>
      <c r="U3474" s="239"/>
    </row>
    <row r="3475" spans="1:21">
      <c r="A3475" s="239" t="s">
        <v>3987</v>
      </c>
      <c r="B3475" s="239">
        <f t="shared" si="352"/>
        <v>273</v>
      </c>
      <c r="C3475" s="239">
        <f t="shared" si="353"/>
        <v>25</v>
      </c>
      <c r="E3475" s="149" t="s">
        <v>2533</v>
      </c>
      <c r="F3475" s="150">
        <v>153</v>
      </c>
      <c r="G3475" s="150">
        <v>0.85721999999999998</v>
      </c>
      <c r="H3475" s="150">
        <v>0.42800000000000005</v>
      </c>
      <c r="I3475" s="151">
        <f t="shared" si="354"/>
        <v>25.680000000000003</v>
      </c>
      <c r="J3475">
        <f t="shared" si="355"/>
        <v>17.12</v>
      </c>
      <c r="K3475">
        <f t="shared" si="356"/>
        <v>12.840000000000002</v>
      </c>
      <c r="L3475">
        <f t="shared" si="357"/>
        <v>19.260000000000002</v>
      </c>
      <c r="M3475" s="150"/>
      <c r="U3475" s="239"/>
    </row>
    <row r="3476" spans="1:21">
      <c r="A3476" s="239" t="s">
        <v>3987</v>
      </c>
      <c r="B3476" s="239">
        <f t="shared" si="352"/>
        <v>273</v>
      </c>
      <c r="C3476" s="239">
        <f t="shared" si="353"/>
        <v>28</v>
      </c>
      <c r="E3476" s="149" t="s">
        <v>2534</v>
      </c>
      <c r="F3476" s="150">
        <v>169</v>
      </c>
      <c r="G3476" s="150">
        <v>0.85721999999999998</v>
      </c>
      <c r="H3476" s="150">
        <v>0.47199999999999998</v>
      </c>
      <c r="I3476" s="151">
        <f t="shared" si="354"/>
        <v>28.32</v>
      </c>
      <c r="J3476">
        <f t="shared" si="355"/>
        <v>18.88</v>
      </c>
      <c r="K3476">
        <f t="shared" si="356"/>
        <v>14.16</v>
      </c>
      <c r="L3476">
        <f t="shared" si="357"/>
        <v>21.240000000000002</v>
      </c>
      <c r="M3476" s="150"/>
      <c r="U3476" s="239"/>
    </row>
    <row r="3477" spans="1:21">
      <c r="A3477" s="239" t="s">
        <v>3987</v>
      </c>
      <c r="B3477" s="239">
        <f t="shared" si="352"/>
        <v>273</v>
      </c>
      <c r="C3477" s="239">
        <f t="shared" si="353"/>
        <v>30</v>
      </c>
      <c r="E3477" s="149" t="s">
        <v>2536</v>
      </c>
      <c r="F3477" s="150">
        <v>180</v>
      </c>
      <c r="G3477" s="150">
        <v>0.85721999999999998</v>
      </c>
      <c r="H3477" s="150">
        <v>0.504</v>
      </c>
      <c r="I3477" s="151">
        <f t="shared" si="354"/>
        <v>30.240000000000002</v>
      </c>
      <c r="J3477">
        <f t="shared" si="355"/>
        <v>20.16</v>
      </c>
      <c r="K3477">
        <f t="shared" si="356"/>
        <v>15.120000000000001</v>
      </c>
      <c r="L3477">
        <f t="shared" si="357"/>
        <v>22.68</v>
      </c>
      <c r="M3477" s="150"/>
      <c r="U3477" s="239"/>
    </row>
    <row r="3478" spans="1:21">
      <c r="A3478" s="239" t="s">
        <v>3987</v>
      </c>
      <c r="B3478" s="239">
        <f t="shared" si="352"/>
        <v>273</v>
      </c>
      <c r="C3478" s="239">
        <f t="shared" si="353"/>
        <v>32</v>
      </c>
      <c r="E3478" s="149" t="s">
        <v>2537</v>
      </c>
      <c r="F3478" s="150">
        <v>190</v>
      </c>
      <c r="G3478" s="150">
        <v>0.85721999999999998</v>
      </c>
      <c r="H3478" s="150">
        <v>0.53200000000000003</v>
      </c>
      <c r="I3478" s="151">
        <f t="shared" si="354"/>
        <v>31.92</v>
      </c>
      <c r="J3478">
        <f t="shared" si="355"/>
        <v>21.28</v>
      </c>
      <c r="K3478">
        <f t="shared" si="356"/>
        <v>15.96</v>
      </c>
      <c r="L3478">
        <f t="shared" si="357"/>
        <v>23.94</v>
      </c>
      <c r="M3478" s="150"/>
      <c r="U3478" s="239"/>
    </row>
    <row r="3479" spans="1:21">
      <c r="A3479" s="239" t="s">
        <v>3987</v>
      </c>
      <c r="B3479" s="239">
        <f t="shared" si="352"/>
        <v>273</v>
      </c>
      <c r="C3479" s="239">
        <f t="shared" si="353"/>
        <v>36</v>
      </c>
      <c r="E3479" s="149" t="s">
        <v>2538</v>
      </c>
      <c r="F3479" s="150">
        <v>210</v>
      </c>
      <c r="G3479" s="150">
        <v>0.85721999999999998</v>
      </c>
      <c r="H3479" s="150">
        <v>0.58799999999999997</v>
      </c>
      <c r="I3479" s="151">
        <f t="shared" si="354"/>
        <v>35.28</v>
      </c>
      <c r="J3479">
        <f t="shared" si="355"/>
        <v>23.52</v>
      </c>
      <c r="K3479">
        <f t="shared" si="356"/>
        <v>17.64</v>
      </c>
      <c r="L3479">
        <f t="shared" si="357"/>
        <v>26.46</v>
      </c>
      <c r="M3479" s="150"/>
      <c r="U3479" s="239"/>
    </row>
    <row r="3480" spans="1:21">
      <c r="A3480" s="239" t="s">
        <v>3987</v>
      </c>
      <c r="B3480" s="239">
        <f t="shared" si="352"/>
        <v>273</v>
      </c>
      <c r="C3480" s="239">
        <f t="shared" si="353"/>
        <v>40</v>
      </c>
      <c r="E3480" s="149" t="s">
        <v>2540</v>
      </c>
      <c r="F3480" s="150">
        <v>230</v>
      </c>
      <c r="G3480" s="150">
        <v>0.85721999999999998</v>
      </c>
      <c r="H3480" s="150">
        <v>0.64400000000000002</v>
      </c>
      <c r="I3480" s="151">
        <f t="shared" si="354"/>
        <v>38.64</v>
      </c>
      <c r="J3480">
        <f t="shared" si="355"/>
        <v>25.759999999999998</v>
      </c>
      <c r="K3480">
        <f t="shared" si="356"/>
        <v>19.32</v>
      </c>
      <c r="L3480">
        <f t="shared" si="357"/>
        <v>28.98</v>
      </c>
      <c r="M3480" s="150"/>
      <c r="U3480" s="239"/>
    </row>
    <row r="3481" spans="1:21">
      <c r="A3481" s="239" t="s">
        <v>3987</v>
      </c>
      <c r="B3481" s="239">
        <f t="shared" si="352"/>
        <v>273</v>
      </c>
      <c r="C3481" s="239">
        <f t="shared" si="353"/>
        <v>45</v>
      </c>
      <c r="E3481" s="149" t="s">
        <v>2541</v>
      </c>
      <c r="F3481" s="150">
        <v>253</v>
      </c>
      <c r="G3481" s="150">
        <v>0.85721999999999998</v>
      </c>
      <c r="H3481" s="150">
        <v>0.70799999999999996</v>
      </c>
      <c r="I3481" s="151">
        <f t="shared" si="354"/>
        <v>42.48</v>
      </c>
      <c r="J3481">
        <f t="shared" si="355"/>
        <v>28.319999999999997</v>
      </c>
      <c r="K3481">
        <f t="shared" si="356"/>
        <v>21.24</v>
      </c>
      <c r="L3481">
        <f t="shared" si="357"/>
        <v>31.86</v>
      </c>
      <c r="M3481" s="150"/>
      <c r="U3481" s="239"/>
    </row>
    <row r="3482" spans="1:21">
      <c r="A3482" s="239" t="s">
        <v>3987</v>
      </c>
      <c r="B3482" s="239">
        <f t="shared" si="352"/>
        <v>273</v>
      </c>
      <c r="C3482" s="239">
        <f t="shared" si="353"/>
        <v>50</v>
      </c>
      <c r="E3482" s="149" t="s">
        <v>2543</v>
      </c>
      <c r="F3482" s="150">
        <v>275</v>
      </c>
      <c r="G3482" s="150">
        <v>0.85721999999999998</v>
      </c>
      <c r="H3482" s="150">
        <v>0.77200000000000002</v>
      </c>
      <c r="I3482" s="151">
        <f t="shared" si="354"/>
        <v>46.32</v>
      </c>
      <c r="J3482">
        <f t="shared" si="355"/>
        <v>30.88</v>
      </c>
      <c r="K3482">
        <f t="shared" si="356"/>
        <v>23.16</v>
      </c>
      <c r="L3482">
        <f t="shared" si="357"/>
        <v>34.74</v>
      </c>
      <c r="M3482" s="150"/>
      <c r="U3482" s="239"/>
    </row>
    <row r="3483" spans="1:21">
      <c r="A3483" s="239" t="s">
        <v>3987</v>
      </c>
      <c r="B3483" s="239">
        <f t="shared" si="352"/>
        <v>280</v>
      </c>
      <c r="C3483" s="239">
        <f t="shared" si="353"/>
        <v>5</v>
      </c>
      <c r="E3483" s="149" t="s">
        <v>2573</v>
      </c>
      <c r="F3483" s="150">
        <v>33.909999999999997</v>
      </c>
      <c r="G3483" s="150">
        <v>0.87919999999999998</v>
      </c>
      <c r="H3483" s="150">
        <v>9.6000000000000002E-2</v>
      </c>
      <c r="I3483" s="151">
        <f t="shared" si="354"/>
        <v>5.76</v>
      </c>
      <c r="J3483">
        <f t="shared" si="355"/>
        <v>3.84</v>
      </c>
      <c r="K3483">
        <f t="shared" si="356"/>
        <v>2.88</v>
      </c>
      <c r="L3483">
        <f t="shared" si="357"/>
        <v>4.32</v>
      </c>
      <c r="M3483" s="150"/>
      <c r="U3483" s="239"/>
    </row>
    <row r="3484" spans="1:21">
      <c r="A3484" s="239" t="s">
        <v>3987</v>
      </c>
      <c r="B3484" s="239">
        <f t="shared" si="352"/>
        <v>280</v>
      </c>
      <c r="C3484" s="239">
        <f t="shared" si="353"/>
        <v>10</v>
      </c>
      <c r="E3484" s="149" t="s">
        <v>2572</v>
      </c>
      <c r="F3484" s="150">
        <v>66.59</v>
      </c>
      <c r="G3484" s="150">
        <v>0.87919999999999998</v>
      </c>
      <c r="H3484" s="150">
        <v>0.188</v>
      </c>
      <c r="I3484" s="151">
        <f t="shared" si="354"/>
        <v>11.28</v>
      </c>
      <c r="J3484">
        <f t="shared" si="355"/>
        <v>7.52</v>
      </c>
      <c r="K3484">
        <f t="shared" si="356"/>
        <v>5.64</v>
      </c>
      <c r="L3484">
        <f t="shared" si="357"/>
        <v>8.4599999999999991</v>
      </c>
      <c r="M3484" s="150"/>
      <c r="U3484" s="239"/>
    </row>
    <row r="3485" spans="1:21">
      <c r="A3485" s="239" t="s">
        <v>3987</v>
      </c>
      <c r="B3485" s="239">
        <f t="shared" si="352"/>
        <v>298.5</v>
      </c>
      <c r="C3485" s="239">
        <f t="shared" si="353"/>
        <v>8</v>
      </c>
      <c r="E3485" s="149" t="s">
        <v>2603</v>
      </c>
      <c r="F3485" s="150">
        <v>57.3</v>
      </c>
      <c r="G3485" s="150">
        <v>0.93728999999999996</v>
      </c>
      <c r="H3485" s="150">
        <v>0.16</v>
      </c>
      <c r="I3485" s="151">
        <f t="shared" si="354"/>
        <v>9.6</v>
      </c>
      <c r="J3485">
        <f t="shared" si="355"/>
        <v>6.3999999999999995</v>
      </c>
      <c r="K3485">
        <f t="shared" si="356"/>
        <v>4.8</v>
      </c>
      <c r="L3485">
        <f t="shared" si="357"/>
        <v>7.1999999999999993</v>
      </c>
      <c r="M3485" s="150"/>
      <c r="U3485" s="239"/>
    </row>
    <row r="3486" spans="1:21">
      <c r="A3486" s="239" t="s">
        <v>3987</v>
      </c>
      <c r="B3486" s="239">
        <f t="shared" si="352"/>
        <v>298.5</v>
      </c>
      <c r="C3486" s="239">
        <f t="shared" si="353"/>
        <v>10</v>
      </c>
      <c r="E3486" s="149" t="s">
        <v>2588</v>
      </c>
      <c r="F3486" s="150">
        <v>71.099999999999994</v>
      </c>
      <c r="G3486" s="150">
        <v>0.93728999999999996</v>
      </c>
      <c r="H3486" s="150">
        <v>0.2</v>
      </c>
      <c r="I3486" s="151">
        <f t="shared" si="354"/>
        <v>12</v>
      </c>
      <c r="J3486">
        <f t="shared" si="355"/>
        <v>8</v>
      </c>
      <c r="K3486">
        <f t="shared" si="356"/>
        <v>6</v>
      </c>
      <c r="L3486">
        <f t="shared" si="357"/>
        <v>9</v>
      </c>
      <c r="M3486" s="150"/>
      <c r="U3486" s="239"/>
    </row>
    <row r="3487" spans="1:21">
      <c r="A3487" s="239" t="s">
        <v>3987</v>
      </c>
      <c r="B3487" s="239">
        <f t="shared" si="352"/>
        <v>298.5</v>
      </c>
      <c r="C3487" s="239">
        <f t="shared" si="353"/>
        <v>12.5</v>
      </c>
      <c r="E3487" s="149" t="s">
        <v>2589</v>
      </c>
      <c r="F3487" s="150">
        <v>88.2</v>
      </c>
      <c r="G3487" s="150">
        <v>0.93728999999999996</v>
      </c>
      <c r="H3487" s="150">
        <v>0.248</v>
      </c>
      <c r="I3487" s="151">
        <f t="shared" si="354"/>
        <v>14.879999999999999</v>
      </c>
      <c r="J3487">
        <f t="shared" si="355"/>
        <v>9.9199999999999982</v>
      </c>
      <c r="K3487">
        <f t="shared" si="356"/>
        <v>7.4399999999999995</v>
      </c>
      <c r="L3487">
        <f t="shared" si="357"/>
        <v>11.16</v>
      </c>
      <c r="M3487" s="150"/>
      <c r="U3487" s="239"/>
    </row>
    <row r="3488" spans="1:21">
      <c r="A3488" s="239" t="s">
        <v>3987</v>
      </c>
      <c r="B3488" s="239">
        <f t="shared" si="352"/>
        <v>298.5</v>
      </c>
      <c r="C3488" s="239">
        <f t="shared" si="353"/>
        <v>16</v>
      </c>
      <c r="E3488" s="149" t="s">
        <v>2590</v>
      </c>
      <c r="F3488" s="150">
        <v>111</v>
      </c>
      <c r="G3488" s="150">
        <v>0.93728999999999996</v>
      </c>
      <c r="H3488" s="150">
        <v>0.312</v>
      </c>
      <c r="I3488" s="151">
        <f t="shared" si="354"/>
        <v>18.72</v>
      </c>
      <c r="J3488">
        <f t="shared" si="355"/>
        <v>12.479999999999999</v>
      </c>
      <c r="K3488">
        <f t="shared" si="356"/>
        <v>9.36</v>
      </c>
      <c r="L3488">
        <f t="shared" si="357"/>
        <v>14.04</v>
      </c>
      <c r="M3488" s="150"/>
      <c r="U3488" s="239"/>
    </row>
    <row r="3489" spans="1:21">
      <c r="A3489" s="239" t="s">
        <v>3987</v>
      </c>
      <c r="B3489" s="239">
        <f t="shared" si="352"/>
        <v>298.5</v>
      </c>
      <c r="C3489" s="239">
        <f t="shared" si="353"/>
        <v>20</v>
      </c>
      <c r="E3489" s="149" t="s">
        <v>2591</v>
      </c>
      <c r="F3489" s="150">
        <v>137</v>
      </c>
      <c r="G3489" s="150">
        <v>0.93728999999999996</v>
      </c>
      <c r="H3489" s="150">
        <v>0.38400000000000001</v>
      </c>
      <c r="I3489" s="151">
        <f t="shared" si="354"/>
        <v>23.04</v>
      </c>
      <c r="J3489">
        <f t="shared" si="355"/>
        <v>15.36</v>
      </c>
      <c r="K3489">
        <f t="shared" si="356"/>
        <v>11.52</v>
      </c>
      <c r="L3489">
        <f t="shared" si="357"/>
        <v>17.28</v>
      </c>
      <c r="M3489" s="150"/>
      <c r="U3489" s="239"/>
    </row>
    <row r="3490" spans="1:21">
      <c r="A3490" s="239" t="s">
        <v>3987</v>
      </c>
      <c r="B3490" s="239">
        <f t="shared" si="352"/>
        <v>298.5</v>
      </c>
      <c r="C3490" s="239">
        <f t="shared" si="353"/>
        <v>25</v>
      </c>
      <c r="E3490" s="149" t="s">
        <v>2592</v>
      </c>
      <c r="F3490" s="150">
        <v>169</v>
      </c>
      <c r="G3490" s="150">
        <v>0.93728999999999996</v>
      </c>
      <c r="H3490" s="150">
        <v>0.47199999999999998</v>
      </c>
      <c r="I3490" s="151">
        <f t="shared" si="354"/>
        <v>28.32</v>
      </c>
      <c r="J3490">
        <f t="shared" si="355"/>
        <v>18.88</v>
      </c>
      <c r="K3490">
        <f t="shared" si="356"/>
        <v>14.16</v>
      </c>
      <c r="L3490">
        <f t="shared" si="357"/>
        <v>21.240000000000002</v>
      </c>
      <c r="M3490" s="150"/>
      <c r="U3490" s="239"/>
    </row>
    <row r="3491" spans="1:21">
      <c r="A3491" s="239" t="s">
        <v>3987</v>
      </c>
      <c r="B3491" s="239">
        <f t="shared" si="352"/>
        <v>298.5</v>
      </c>
      <c r="C3491" s="239">
        <f t="shared" si="353"/>
        <v>28</v>
      </c>
      <c r="E3491" s="149" t="s">
        <v>2593</v>
      </c>
      <c r="F3491" s="150">
        <v>187</v>
      </c>
      <c r="G3491" s="150">
        <v>0.93728999999999996</v>
      </c>
      <c r="H3491" s="150">
        <v>0.52400000000000002</v>
      </c>
      <c r="I3491" s="151">
        <f t="shared" si="354"/>
        <v>31.44</v>
      </c>
      <c r="J3491">
        <f t="shared" si="355"/>
        <v>20.96</v>
      </c>
      <c r="K3491">
        <f t="shared" si="356"/>
        <v>15.72</v>
      </c>
      <c r="L3491">
        <f t="shared" si="357"/>
        <v>23.580000000000002</v>
      </c>
      <c r="M3491" s="150"/>
      <c r="U3491" s="239"/>
    </row>
    <row r="3492" spans="1:21">
      <c r="A3492" s="239" t="s">
        <v>3987</v>
      </c>
      <c r="B3492" s="239">
        <f t="shared" si="352"/>
        <v>298.5</v>
      </c>
      <c r="C3492" s="239">
        <f t="shared" si="353"/>
        <v>30</v>
      </c>
      <c r="E3492" s="149" t="s">
        <v>2594</v>
      </c>
      <c r="F3492" s="150">
        <v>199</v>
      </c>
      <c r="G3492" s="150">
        <v>0.93728999999999996</v>
      </c>
      <c r="H3492" s="150">
        <v>0.55599999999999994</v>
      </c>
      <c r="I3492" s="151">
        <f t="shared" si="354"/>
        <v>33.36</v>
      </c>
      <c r="J3492">
        <f t="shared" si="355"/>
        <v>22.24</v>
      </c>
      <c r="K3492">
        <f t="shared" si="356"/>
        <v>16.68</v>
      </c>
      <c r="L3492">
        <f t="shared" si="357"/>
        <v>25.02</v>
      </c>
      <c r="M3492" s="150"/>
      <c r="U3492" s="239"/>
    </row>
    <row r="3493" spans="1:21">
      <c r="A3493" s="239" t="s">
        <v>3987</v>
      </c>
      <c r="B3493" s="239">
        <f t="shared" si="352"/>
        <v>298.5</v>
      </c>
      <c r="C3493" s="239">
        <f t="shared" si="353"/>
        <v>32</v>
      </c>
      <c r="E3493" s="149" t="s">
        <v>2595</v>
      </c>
      <c r="F3493" s="150">
        <v>210</v>
      </c>
      <c r="G3493" s="150">
        <v>0.93728999999999996</v>
      </c>
      <c r="H3493" s="150">
        <v>0.58799999999999997</v>
      </c>
      <c r="I3493" s="151">
        <f t="shared" si="354"/>
        <v>35.28</v>
      </c>
      <c r="J3493">
        <f t="shared" si="355"/>
        <v>23.52</v>
      </c>
      <c r="K3493">
        <f t="shared" si="356"/>
        <v>17.64</v>
      </c>
      <c r="L3493">
        <f t="shared" si="357"/>
        <v>26.46</v>
      </c>
      <c r="M3493" s="150"/>
      <c r="U3493" s="239"/>
    </row>
    <row r="3494" spans="1:21">
      <c r="A3494" s="239" t="s">
        <v>3987</v>
      </c>
      <c r="B3494" s="239">
        <f t="shared" ref="B3494:B3557" si="358">SPLITME($E3494,0,"*","tube Ø")</f>
        <v>298.5</v>
      </c>
      <c r="C3494" s="239">
        <f t="shared" ref="C3494:C3557" si="359">SPLITME($E3494,1,"*","tube Ø")</f>
        <v>36</v>
      </c>
      <c r="E3494" s="149" t="s">
        <v>2596</v>
      </c>
      <c r="F3494" s="150">
        <v>233</v>
      </c>
      <c r="G3494" s="150">
        <v>0.93728999999999996</v>
      </c>
      <c r="H3494" s="150">
        <v>0.65199999999999991</v>
      </c>
      <c r="I3494" s="151">
        <f t="shared" si="354"/>
        <v>39.119999999999997</v>
      </c>
      <c r="J3494">
        <f t="shared" si="355"/>
        <v>26.08</v>
      </c>
      <c r="K3494">
        <f t="shared" si="356"/>
        <v>19.559999999999999</v>
      </c>
      <c r="L3494">
        <f t="shared" si="357"/>
        <v>29.339999999999996</v>
      </c>
      <c r="M3494" s="150"/>
      <c r="U3494" s="239"/>
    </row>
    <row r="3495" spans="1:21">
      <c r="A3495" s="239" t="s">
        <v>3987</v>
      </c>
      <c r="B3495" s="239">
        <f t="shared" si="358"/>
        <v>298.5</v>
      </c>
      <c r="C3495" s="239">
        <f t="shared" si="359"/>
        <v>40</v>
      </c>
      <c r="E3495" s="149" t="s">
        <v>2597</v>
      </c>
      <c r="F3495" s="150">
        <v>255</v>
      </c>
      <c r="G3495" s="150">
        <v>0.93728999999999996</v>
      </c>
      <c r="H3495" s="150">
        <v>0.71599999999999997</v>
      </c>
      <c r="I3495" s="151">
        <f t="shared" si="354"/>
        <v>42.96</v>
      </c>
      <c r="J3495">
        <f t="shared" si="355"/>
        <v>28.64</v>
      </c>
      <c r="K3495">
        <f t="shared" si="356"/>
        <v>21.48</v>
      </c>
      <c r="L3495">
        <f t="shared" si="357"/>
        <v>32.22</v>
      </c>
      <c r="M3495" s="150"/>
      <c r="U3495" s="239"/>
    </row>
    <row r="3496" spans="1:21">
      <c r="A3496" s="239" t="s">
        <v>3987</v>
      </c>
      <c r="B3496" s="239">
        <f t="shared" si="358"/>
        <v>298.5</v>
      </c>
      <c r="C3496" s="239">
        <f t="shared" si="359"/>
        <v>45</v>
      </c>
      <c r="E3496" s="149" t="s">
        <v>2598</v>
      </c>
      <c r="F3496" s="150">
        <v>281</v>
      </c>
      <c r="G3496" s="150">
        <v>0.93728999999999996</v>
      </c>
      <c r="H3496" s="150">
        <v>0.78800000000000003</v>
      </c>
      <c r="I3496" s="151">
        <f t="shared" si="354"/>
        <v>47.28</v>
      </c>
      <c r="J3496">
        <f t="shared" si="355"/>
        <v>31.52</v>
      </c>
      <c r="K3496">
        <f t="shared" si="356"/>
        <v>23.64</v>
      </c>
      <c r="L3496">
        <f t="shared" si="357"/>
        <v>35.46</v>
      </c>
      <c r="M3496" s="150"/>
      <c r="U3496" s="239"/>
    </row>
    <row r="3497" spans="1:21">
      <c r="A3497" s="239" t="s">
        <v>3987</v>
      </c>
      <c r="B3497" s="239">
        <f t="shared" si="358"/>
        <v>298.5</v>
      </c>
      <c r="C3497" s="239">
        <f t="shared" si="359"/>
        <v>50</v>
      </c>
      <c r="E3497" s="149" t="s">
        <v>2599</v>
      </c>
      <c r="F3497" s="150">
        <v>306</v>
      </c>
      <c r="G3497" s="150">
        <v>0.93728999999999996</v>
      </c>
      <c r="H3497" s="150">
        <v>0.85600000000000009</v>
      </c>
      <c r="I3497" s="151">
        <f t="shared" si="354"/>
        <v>51.360000000000007</v>
      </c>
      <c r="J3497">
        <f t="shared" si="355"/>
        <v>34.24</v>
      </c>
      <c r="K3497">
        <f t="shared" si="356"/>
        <v>25.680000000000003</v>
      </c>
      <c r="L3497">
        <f t="shared" si="357"/>
        <v>38.520000000000003</v>
      </c>
      <c r="M3497" s="150"/>
      <c r="U3497" s="239"/>
    </row>
    <row r="3498" spans="1:21">
      <c r="A3498" s="239" t="s">
        <v>3987</v>
      </c>
      <c r="B3498" s="239">
        <f t="shared" si="358"/>
        <v>298.5</v>
      </c>
      <c r="C3498" s="239">
        <f t="shared" si="359"/>
        <v>55</v>
      </c>
      <c r="E3498" s="149" t="s">
        <v>2600</v>
      </c>
      <c r="F3498" s="150">
        <v>330</v>
      </c>
      <c r="G3498" s="150">
        <v>0.93728999999999996</v>
      </c>
      <c r="H3498" s="150">
        <v>0.92400000000000004</v>
      </c>
      <c r="I3498" s="151">
        <f t="shared" si="354"/>
        <v>55.440000000000005</v>
      </c>
      <c r="J3498">
        <f t="shared" si="355"/>
        <v>36.96</v>
      </c>
      <c r="K3498">
        <f t="shared" si="356"/>
        <v>27.720000000000002</v>
      </c>
      <c r="L3498">
        <f t="shared" si="357"/>
        <v>41.580000000000005</v>
      </c>
      <c r="M3498" s="150"/>
      <c r="U3498" s="239"/>
    </row>
    <row r="3499" spans="1:21">
      <c r="A3499" s="239" t="s">
        <v>3987</v>
      </c>
      <c r="B3499" s="239">
        <f t="shared" si="358"/>
        <v>298.5</v>
      </c>
      <c r="C3499" s="239">
        <f t="shared" si="359"/>
        <v>60</v>
      </c>
      <c r="E3499" s="149" t="s">
        <v>2601</v>
      </c>
      <c r="F3499" s="150">
        <v>353</v>
      </c>
      <c r="G3499" s="150">
        <v>0.93728999999999996</v>
      </c>
      <c r="H3499" s="150">
        <v>0.9880000000000001</v>
      </c>
      <c r="I3499" s="151">
        <f t="shared" si="354"/>
        <v>59.280000000000008</v>
      </c>
      <c r="J3499">
        <f t="shared" si="355"/>
        <v>39.520000000000003</v>
      </c>
      <c r="K3499">
        <f t="shared" si="356"/>
        <v>29.640000000000004</v>
      </c>
      <c r="L3499">
        <f t="shared" si="357"/>
        <v>44.460000000000008</v>
      </c>
      <c r="M3499" s="150"/>
      <c r="U3499" s="239"/>
    </row>
    <row r="3500" spans="1:21">
      <c r="A3500" s="239" t="s">
        <v>3987</v>
      </c>
      <c r="B3500" s="239">
        <f t="shared" si="358"/>
        <v>298.5</v>
      </c>
      <c r="C3500" s="239">
        <f t="shared" si="359"/>
        <v>65</v>
      </c>
      <c r="E3500" s="149" t="s">
        <v>2602</v>
      </c>
      <c r="F3500" s="150">
        <v>374</v>
      </c>
      <c r="G3500" s="150">
        <v>0.93728999999999996</v>
      </c>
      <c r="H3500" s="150">
        <v>1.048</v>
      </c>
      <c r="I3500" s="151">
        <f t="shared" si="354"/>
        <v>62.88</v>
      </c>
      <c r="J3500">
        <f t="shared" si="355"/>
        <v>41.92</v>
      </c>
      <c r="K3500">
        <f t="shared" si="356"/>
        <v>31.44</v>
      </c>
      <c r="L3500">
        <f t="shared" si="357"/>
        <v>47.160000000000004</v>
      </c>
      <c r="M3500" s="150"/>
      <c r="U3500" s="239"/>
    </row>
    <row r="3501" spans="1:21">
      <c r="A3501" s="239" t="s">
        <v>3987</v>
      </c>
      <c r="B3501" s="239">
        <f t="shared" si="358"/>
        <v>300</v>
      </c>
      <c r="C3501" s="239">
        <f t="shared" si="359"/>
        <v>4</v>
      </c>
      <c r="E3501" s="149" t="s">
        <v>2638</v>
      </c>
      <c r="F3501" s="150">
        <v>29.2</v>
      </c>
      <c r="G3501" s="150">
        <v>0.94199999999999995</v>
      </c>
      <c r="H3501" s="150">
        <v>0.08</v>
      </c>
      <c r="I3501" s="151">
        <f t="shared" si="354"/>
        <v>4.8</v>
      </c>
      <c r="J3501">
        <f t="shared" si="355"/>
        <v>3.1999999999999997</v>
      </c>
      <c r="K3501">
        <f t="shared" si="356"/>
        <v>2.4</v>
      </c>
      <c r="L3501">
        <f t="shared" si="357"/>
        <v>3.5999999999999996</v>
      </c>
      <c r="M3501" s="150"/>
      <c r="U3501" s="239"/>
    </row>
    <row r="3502" spans="1:21">
      <c r="A3502" s="239" t="s">
        <v>3987</v>
      </c>
      <c r="B3502" s="239">
        <f t="shared" si="358"/>
        <v>300</v>
      </c>
      <c r="C3502" s="239">
        <f t="shared" si="359"/>
        <v>5</v>
      </c>
      <c r="E3502" s="149" t="s">
        <v>2639</v>
      </c>
      <c r="F3502" s="150">
        <v>36.380000000000003</v>
      </c>
      <c r="G3502" s="150">
        <v>0.94199999999999995</v>
      </c>
      <c r="H3502" s="150">
        <v>0.1</v>
      </c>
      <c r="I3502" s="151">
        <f t="shared" si="354"/>
        <v>6</v>
      </c>
      <c r="J3502">
        <f t="shared" si="355"/>
        <v>4</v>
      </c>
      <c r="K3502">
        <f t="shared" si="356"/>
        <v>3</v>
      </c>
      <c r="L3502">
        <f t="shared" si="357"/>
        <v>4.5</v>
      </c>
      <c r="M3502" s="150"/>
      <c r="U3502" s="239"/>
    </row>
    <row r="3503" spans="1:21">
      <c r="A3503" s="239" t="s">
        <v>3987</v>
      </c>
      <c r="B3503" s="239">
        <f t="shared" si="358"/>
        <v>300</v>
      </c>
      <c r="C3503" s="239">
        <f t="shared" si="359"/>
        <v>10</v>
      </c>
      <c r="E3503" s="149" t="s">
        <v>2637</v>
      </c>
      <c r="F3503" s="150">
        <v>71.52</v>
      </c>
      <c r="G3503" s="150">
        <v>0.94199999999999995</v>
      </c>
      <c r="H3503" s="150">
        <v>0.2</v>
      </c>
      <c r="I3503" s="151">
        <f t="shared" si="354"/>
        <v>12</v>
      </c>
      <c r="J3503">
        <f t="shared" si="355"/>
        <v>8</v>
      </c>
      <c r="K3503">
        <f t="shared" si="356"/>
        <v>6</v>
      </c>
      <c r="L3503">
        <f t="shared" si="357"/>
        <v>9</v>
      </c>
      <c r="M3503" s="150"/>
      <c r="U3503" s="239"/>
    </row>
    <row r="3504" spans="1:21">
      <c r="A3504" s="239" t="s">
        <v>3987</v>
      </c>
      <c r="B3504" s="239">
        <f t="shared" si="358"/>
        <v>323.89999999999998</v>
      </c>
      <c r="C3504" s="239">
        <f t="shared" si="359"/>
        <v>3.6</v>
      </c>
      <c r="E3504" s="149" t="s">
        <v>2693</v>
      </c>
      <c r="F3504" s="150">
        <v>28.4</v>
      </c>
      <c r="G3504" s="150">
        <v>1.0170459999999999</v>
      </c>
      <c r="H3504" s="150">
        <v>0.08</v>
      </c>
      <c r="I3504" s="151">
        <f t="shared" si="354"/>
        <v>4.8</v>
      </c>
      <c r="J3504">
        <f t="shared" si="355"/>
        <v>3.1999999999999997</v>
      </c>
      <c r="K3504">
        <f t="shared" si="356"/>
        <v>2.4</v>
      </c>
      <c r="L3504">
        <f t="shared" si="357"/>
        <v>3.5999999999999996</v>
      </c>
      <c r="M3504" s="150"/>
      <c r="U3504" s="239"/>
    </row>
    <row r="3505" spans="1:21">
      <c r="A3505" s="239" t="s">
        <v>3987</v>
      </c>
      <c r="B3505" s="239">
        <f t="shared" si="358"/>
        <v>323.89999999999998</v>
      </c>
      <c r="C3505" s="239">
        <f t="shared" si="359"/>
        <v>4.5</v>
      </c>
      <c r="E3505" s="149" t="s">
        <v>2697</v>
      </c>
      <c r="F3505" s="150">
        <v>35.4</v>
      </c>
      <c r="G3505" s="150">
        <v>1.0170459999999999</v>
      </c>
      <c r="H3505" s="150">
        <v>0.1</v>
      </c>
      <c r="I3505" s="151">
        <f t="shared" si="354"/>
        <v>6</v>
      </c>
      <c r="J3505">
        <f t="shared" si="355"/>
        <v>4</v>
      </c>
      <c r="K3505">
        <f t="shared" si="356"/>
        <v>3</v>
      </c>
      <c r="L3505">
        <f t="shared" si="357"/>
        <v>4.5</v>
      </c>
      <c r="M3505" s="150"/>
      <c r="U3505" s="239"/>
    </row>
    <row r="3506" spans="1:21">
      <c r="A3506" s="239" t="s">
        <v>3987</v>
      </c>
      <c r="B3506" s="239">
        <f t="shared" si="358"/>
        <v>323.89999999999998</v>
      </c>
      <c r="C3506" s="239">
        <f t="shared" si="359"/>
        <v>5.6</v>
      </c>
      <c r="E3506" s="149" t="s">
        <v>2700</v>
      </c>
      <c r="F3506" s="150">
        <v>44</v>
      </c>
      <c r="G3506" s="150">
        <v>1.0170459999999999</v>
      </c>
      <c r="H3506" s="150">
        <v>0.124</v>
      </c>
      <c r="I3506" s="151">
        <f t="shared" si="354"/>
        <v>7.4399999999999995</v>
      </c>
      <c r="J3506">
        <f t="shared" si="355"/>
        <v>4.9599999999999991</v>
      </c>
      <c r="K3506">
        <f t="shared" si="356"/>
        <v>3.7199999999999998</v>
      </c>
      <c r="L3506">
        <f t="shared" si="357"/>
        <v>5.58</v>
      </c>
      <c r="M3506" s="150"/>
      <c r="U3506" s="239"/>
    </row>
    <row r="3507" spans="1:21">
      <c r="A3507" s="239" t="s">
        <v>3987</v>
      </c>
      <c r="B3507" s="239">
        <f t="shared" si="358"/>
        <v>323.89999999999998</v>
      </c>
      <c r="C3507" s="239">
        <f t="shared" si="359"/>
        <v>7.1</v>
      </c>
      <c r="E3507" s="149" t="s">
        <v>2705</v>
      </c>
      <c r="F3507" s="150">
        <v>55.5</v>
      </c>
      <c r="G3507" s="150">
        <v>1.0170459999999999</v>
      </c>
      <c r="H3507" s="150">
        <v>0.156</v>
      </c>
      <c r="I3507" s="151">
        <f t="shared" si="354"/>
        <v>9.36</v>
      </c>
      <c r="J3507">
        <f t="shared" si="355"/>
        <v>6.2399999999999993</v>
      </c>
      <c r="K3507">
        <f t="shared" si="356"/>
        <v>4.68</v>
      </c>
      <c r="L3507">
        <f t="shared" si="357"/>
        <v>7.02</v>
      </c>
      <c r="M3507" s="150"/>
      <c r="U3507" s="239"/>
    </row>
    <row r="3508" spans="1:21">
      <c r="A3508" s="239" t="s">
        <v>3987</v>
      </c>
      <c r="B3508" s="239">
        <f t="shared" si="358"/>
        <v>323.89999999999998</v>
      </c>
      <c r="C3508" s="239">
        <f t="shared" si="359"/>
        <v>8</v>
      </c>
      <c r="E3508" s="149" t="s">
        <v>2706</v>
      </c>
      <c r="F3508" s="150">
        <v>62.3</v>
      </c>
      <c r="G3508" s="150">
        <v>1.0170459999999999</v>
      </c>
      <c r="H3508" s="150">
        <v>0.17599999999999999</v>
      </c>
      <c r="I3508" s="151">
        <f t="shared" si="354"/>
        <v>10.559999999999999</v>
      </c>
      <c r="J3508">
        <f t="shared" si="355"/>
        <v>7.0399999999999991</v>
      </c>
      <c r="K3508">
        <f t="shared" si="356"/>
        <v>5.2799999999999994</v>
      </c>
      <c r="L3508">
        <f t="shared" si="357"/>
        <v>7.919999999999999</v>
      </c>
      <c r="M3508" s="150"/>
      <c r="U3508" s="239"/>
    </row>
    <row r="3509" spans="1:21">
      <c r="A3509" s="239" t="s">
        <v>3987</v>
      </c>
      <c r="B3509" s="239">
        <f t="shared" si="358"/>
        <v>323.89999999999998</v>
      </c>
      <c r="C3509" s="239">
        <f t="shared" si="359"/>
        <v>8.8000000000000007</v>
      </c>
      <c r="E3509" s="149" t="s">
        <v>2707</v>
      </c>
      <c r="F3509" s="150">
        <v>68.400000000000006</v>
      </c>
      <c r="G3509" s="150">
        <v>1.0170459999999999</v>
      </c>
      <c r="H3509" s="150">
        <v>0.192</v>
      </c>
      <c r="I3509" s="151">
        <f t="shared" si="354"/>
        <v>11.52</v>
      </c>
      <c r="J3509">
        <f t="shared" si="355"/>
        <v>7.68</v>
      </c>
      <c r="K3509">
        <f t="shared" si="356"/>
        <v>5.76</v>
      </c>
      <c r="L3509">
        <f t="shared" si="357"/>
        <v>8.64</v>
      </c>
      <c r="M3509" s="150"/>
      <c r="U3509" s="239"/>
    </row>
    <row r="3510" spans="1:21">
      <c r="A3510" s="239" t="s">
        <v>3987</v>
      </c>
      <c r="B3510" s="239">
        <f t="shared" si="358"/>
        <v>323.89999999999998</v>
      </c>
      <c r="C3510" s="239">
        <f t="shared" si="359"/>
        <v>10</v>
      </c>
      <c r="E3510" s="149" t="s">
        <v>2683</v>
      </c>
      <c r="F3510" s="150">
        <v>77.400000000000006</v>
      </c>
      <c r="G3510" s="150">
        <v>1.0170459999999999</v>
      </c>
      <c r="H3510" s="150">
        <v>0.21600000000000003</v>
      </c>
      <c r="I3510" s="151">
        <f t="shared" si="354"/>
        <v>12.96</v>
      </c>
      <c r="J3510">
        <f t="shared" si="355"/>
        <v>8.64</v>
      </c>
      <c r="K3510">
        <f t="shared" si="356"/>
        <v>6.48</v>
      </c>
      <c r="L3510">
        <f t="shared" si="357"/>
        <v>9.7200000000000006</v>
      </c>
      <c r="M3510" s="150"/>
      <c r="U3510" s="239"/>
    </row>
    <row r="3511" spans="1:21">
      <c r="A3511" s="239" t="s">
        <v>3987</v>
      </c>
      <c r="B3511" s="239">
        <f t="shared" si="358"/>
        <v>323.89999999999998</v>
      </c>
      <c r="C3511" s="239">
        <f t="shared" si="359"/>
        <v>11</v>
      </c>
      <c r="E3511" s="149" t="s">
        <v>2684</v>
      </c>
      <c r="F3511" s="150">
        <v>84.9</v>
      </c>
      <c r="G3511" s="150">
        <v>1.0170459999999999</v>
      </c>
      <c r="H3511" s="150">
        <v>0.23599999999999999</v>
      </c>
      <c r="I3511" s="151">
        <f t="shared" si="354"/>
        <v>14.16</v>
      </c>
      <c r="J3511">
        <f t="shared" si="355"/>
        <v>9.44</v>
      </c>
      <c r="K3511">
        <f t="shared" si="356"/>
        <v>7.08</v>
      </c>
      <c r="L3511">
        <f t="shared" si="357"/>
        <v>10.620000000000001</v>
      </c>
      <c r="M3511" s="150"/>
      <c r="U3511" s="239"/>
    </row>
    <row r="3512" spans="1:21">
      <c r="A3512" s="239" t="s">
        <v>3987</v>
      </c>
      <c r="B3512" s="239">
        <f t="shared" si="358"/>
        <v>323.89999999999998</v>
      </c>
      <c r="C3512" s="239">
        <f t="shared" si="359"/>
        <v>12.5</v>
      </c>
      <c r="E3512" s="149" t="s">
        <v>2685</v>
      </c>
      <c r="F3512" s="150">
        <v>96</v>
      </c>
      <c r="G3512" s="150">
        <v>1.0170459999999999</v>
      </c>
      <c r="H3512" s="150">
        <v>0.26800000000000002</v>
      </c>
      <c r="I3512" s="151">
        <f t="shared" si="354"/>
        <v>16.080000000000002</v>
      </c>
      <c r="J3512">
        <f t="shared" si="355"/>
        <v>10.72</v>
      </c>
      <c r="K3512">
        <f t="shared" si="356"/>
        <v>8.0400000000000009</v>
      </c>
      <c r="L3512">
        <f t="shared" si="357"/>
        <v>12.060000000000002</v>
      </c>
      <c r="M3512" s="150"/>
      <c r="U3512" s="239"/>
    </row>
    <row r="3513" spans="1:21">
      <c r="A3513" s="239" t="s">
        <v>3987</v>
      </c>
      <c r="B3513" s="239">
        <f t="shared" si="358"/>
        <v>323.89999999999998</v>
      </c>
      <c r="C3513" s="239">
        <f t="shared" si="359"/>
        <v>14.2</v>
      </c>
      <c r="E3513" s="149" t="s">
        <v>2686</v>
      </c>
      <c r="F3513" s="150">
        <v>108</v>
      </c>
      <c r="G3513" s="150">
        <v>1.0170459999999999</v>
      </c>
      <c r="H3513" s="150">
        <v>0.30399999999999999</v>
      </c>
      <c r="I3513" s="151">
        <f t="shared" si="354"/>
        <v>18.239999999999998</v>
      </c>
      <c r="J3513">
        <f t="shared" si="355"/>
        <v>12.159999999999998</v>
      </c>
      <c r="K3513">
        <f t="shared" si="356"/>
        <v>9.1199999999999992</v>
      </c>
      <c r="L3513">
        <f t="shared" si="357"/>
        <v>13.68</v>
      </c>
      <c r="M3513" s="150"/>
      <c r="U3513" s="239"/>
    </row>
    <row r="3514" spans="1:21">
      <c r="A3514" s="239" t="s">
        <v>3987</v>
      </c>
      <c r="B3514" s="239">
        <f t="shared" si="358"/>
        <v>323.89999999999998</v>
      </c>
      <c r="C3514" s="239">
        <f t="shared" si="359"/>
        <v>16</v>
      </c>
      <c r="E3514" s="149" t="s">
        <v>2687</v>
      </c>
      <c r="F3514" s="150">
        <v>121</v>
      </c>
      <c r="G3514" s="150">
        <v>1.0170459999999999</v>
      </c>
      <c r="H3514" s="150">
        <v>0.34</v>
      </c>
      <c r="I3514" s="151">
        <f t="shared" si="354"/>
        <v>20.400000000000002</v>
      </c>
      <c r="J3514">
        <f t="shared" si="355"/>
        <v>13.600000000000001</v>
      </c>
      <c r="K3514">
        <f t="shared" si="356"/>
        <v>10.200000000000001</v>
      </c>
      <c r="L3514">
        <f t="shared" si="357"/>
        <v>15.3</v>
      </c>
      <c r="M3514" s="150"/>
      <c r="U3514" s="239"/>
    </row>
    <row r="3515" spans="1:21">
      <c r="A3515" s="239" t="s">
        <v>3987</v>
      </c>
      <c r="B3515" s="239">
        <f t="shared" si="358"/>
        <v>323.89999999999998</v>
      </c>
      <c r="C3515" s="239">
        <f t="shared" si="359"/>
        <v>17.5</v>
      </c>
      <c r="E3515" s="149" t="s">
        <v>2688</v>
      </c>
      <c r="F3515" s="150">
        <v>132</v>
      </c>
      <c r="G3515" s="150">
        <v>1.0170459999999999</v>
      </c>
      <c r="H3515" s="150">
        <v>0.36799999999999999</v>
      </c>
      <c r="I3515" s="151">
        <f t="shared" si="354"/>
        <v>22.08</v>
      </c>
      <c r="J3515">
        <f t="shared" si="355"/>
        <v>14.719999999999999</v>
      </c>
      <c r="K3515">
        <f t="shared" si="356"/>
        <v>11.04</v>
      </c>
      <c r="L3515">
        <f t="shared" si="357"/>
        <v>16.559999999999999</v>
      </c>
      <c r="M3515" s="150"/>
      <c r="U3515" s="239"/>
    </row>
    <row r="3516" spans="1:21">
      <c r="A3516" s="239" t="s">
        <v>3987</v>
      </c>
      <c r="B3516" s="239">
        <f t="shared" si="358"/>
        <v>323.89999999999998</v>
      </c>
      <c r="C3516" s="239">
        <f t="shared" si="359"/>
        <v>20</v>
      </c>
      <c r="E3516" s="149" t="s">
        <v>2689</v>
      </c>
      <c r="F3516" s="150">
        <v>150</v>
      </c>
      <c r="G3516" s="150">
        <v>1.0170459999999999</v>
      </c>
      <c r="H3516" s="150">
        <v>0.42</v>
      </c>
      <c r="I3516" s="151">
        <f t="shared" si="354"/>
        <v>25.2</v>
      </c>
      <c r="J3516">
        <f t="shared" si="355"/>
        <v>16.799999999999997</v>
      </c>
      <c r="K3516">
        <f t="shared" si="356"/>
        <v>12.6</v>
      </c>
      <c r="L3516">
        <f t="shared" si="357"/>
        <v>18.899999999999999</v>
      </c>
      <c r="M3516" s="150"/>
      <c r="U3516" s="239"/>
    </row>
    <row r="3517" spans="1:21">
      <c r="A3517" s="239" t="s">
        <v>3987</v>
      </c>
      <c r="B3517" s="239">
        <f t="shared" si="358"/>
        <v>323.89999999999998</v>
      </c>
      <c r="C3517" s="239">
        <f t="shared" si="359"/>
        <v>22.2</v>
      </c>
      <c r="E3517" s="149" t="s">
        <v>2690</v>
      </c>
      <c r="F3517" s="150">
        <v>165</v>
      </c>
      <c r="G3517" s="150">
        <v>1.0170459999999999</v>
      </c>
      <c r="H3517" s="150">
        <v>0.46399999999999997</v>
      </c>
      <c r="I3517" s="151">
        <f t="shared" si="354"/>
        <v>27.839999999999996</v>
      </c>
      <c r="J3517">
        <f t="shared" si="355"/>
        <v>18.559999999999995</v>
      </c>
      <c r="K3517">
        <f t="shared" si="356"/>
        <v>13.919999999999998</v>
      </c>
      <c r="L3517">
        <f t="shared" si="357"/>
        <v>20.879999999999995</v>
      </c>
      <c r="M3517" s="150"/>
      <c r="U3517" s="239"/>
    </row>
    <row r="3518" spans="1:21">
      <c r="A3518" s="239" t="s">
        <v>3987</v>
      </c>
      <c r="B3518" s="239">
        <f t="shared" si="358"/>
        <v>323.89999999999998</v>
      </c>
      <c r="C3518" s="239">
        <f t="shared" si="359"/>
        <v>25</v>
      </c>
      <c r="E3518" s="149" t="s">
        <v>2691</v>
      </c>
      <c r="F3518" s="150">
        <v>184</v>
      </c>
      <c r="G3518" s="150">
        <v>1.0170459999999999</v>
      </c>
      <c r="H3518" s="150">
        <v>0.51600000000000001</v>
      </c>
      <c r="I3518" s="151">
        <f t="shared" si="354"/>
        <v>30.96</v>
      </c>
      <c r="J3518">
        <f t="shared" si="355"/>
        <v>20.64</v>
      </c>
      <c r="K3518">
        <f t="shared" si="356"/>
        <v>15.48</v>
      </c>
      <c r="L3518">
        <f t="shared" si="357"/>
        <v>23.22</v>
      </c>
      <c r="M3518" s="150"/>
      <c r="U3518" s="239"/>
    </row>
    <row r="3519" spans="1:21">
      <c r="A3519" s="239" t="s">
        <v>3987</v>
      </c>
      <c r="B3519" s="239">
        <f t="shared" si="358"/>
        <v>323.89999999999998</v>
      </c>
      <c r="C3519" s="239">
        <f t="shared" si="359"/>
        <v>28</v>
      </c>
      <c r="E3519" s="149" t="s">
        <v>2692</v>
      </c>
      <c r="F3519" s="150">
        <v>204</v>
      </c>
      <c r="G3519" s="150">
        <v>1.0170459999999999</v>
      </c>
      <c r="H3519" s="150">
        <v>0.57199999999999995</v>
      </c>
      <c r="I3519" s="151">
        <f t="shared" si="354"/>
        <v>34.32</v>
      </c>
      <c r="J3519">
        <f t="shared" si="355"/>
        <v>22.88</v>
      </c>
      <c r="K3519">
        <f t="shared" si="356"/>
        <v>17.16</v>
      </c>
      <c r="L3519">
        <f t="shared" si="357"/>
        <v>25.740000000000002</v>
      </c>
      <c r="M3519" s="150"/>
      <c r="U3519" s="239"/>
    </row>
    <row r="3520" spans="1:21">
      <c r="A3520" s="239" t="s">
        <v>3987</v>
      </c>
      <c r="B3520" s="239">
        <f t="shared" si="358"/>
        <v>323.89999999999998</v>
      </c>
      <c r="C3520" s="239">
        <f t="shared" si="359"/>
        <v>28</v>
      </c>
      <c r="E3520" s="149" t="s">
        <v>2692</v>
      </c>
      <c r="F3520" s="150">
        <v>204</v>
      </c>
      <c r="G3520" s="150">
        <v>1.0170459999999999</v>
      </c>
      <c r="H3520" s="150">
        <v>0.57199999999999995</v>
      </c>
      <c r="I3520" s="151">
        <f t="shared" si="354"/>
        <v>34.32</v>
      </c>
      <c r="J3520">
        <f t="shared" si="355"/>
        <v>22.88</v>
      </c>
      <c r="K3520">
        <f t="shared" si="356"/>
        <v>17.16</v>
      </c>
      <c r="L3520">
        <f t="shared" si="357"/>
        <v>25.740000000000002</v>
      </c>
      <c r="M3520" s="150"/>
      <c r="U3520" s="239"/>
    </row>
    <row r="3521" spans="1:21">
      <c r="A3521" s="239" t="s">
        <v>3987</v>
      </c>
      <c r="B3521" s="239">
        <f t="shared" si="358"/>
        <v>323.89999999999998</v>
      </c>
      <c r="C3521" s="239">
        <f t="shared" si="359"/>
        <v>30</v>
      </c>
      <c r="E3521" s="149" t="s">
        <v>2694</v>
      </c>
      <c r="F3521" s="150">
        <v>217</v>
      </c>
      <c r="G3521" s="150">
        <v>1.0170459999999999</v>
      </c>
      <c r="H3521" s="150">
        <v>0.60799999999999998</v>
      </c>
      <c r="I3521" s="151">
        <f t="shared" ref="I3521:I3584" si="360">H3521*60</f>
        <v>36.479999999999997</v>
      </c>
      <c r="J3521">
        <f t="shared" ref="J3521:J3584" si="361">40/60*I3521</f>
        <v>24.319999999999997</v>
      </c>
      <c r="K3521">
        <f t="shared" ref="K3521:K3584" si="362">(30/60*I3521)</f>
        <v>18.239999999999998</v>
      </c>
      <c r="L3521">
        <f t="shared" ref="L3521:L3584" si="363">45/60*I3521</f>
        <v>27.36</v>
      </c>
      <c r="M3521" s="150"/>
      <c r="U3521" s="239"/>
    </row>
    <row r="3522" spans="1:21">
      <c r="A3522" s="239" t="s">
        <v>3987</v>
      </c>
      <c r="B3522" s="239">
        <f t="shared" si="358"/>
        <v>323.89999999999998</v>
      </c>
      <c r="C3522" s="239">
        <f t="shared" si="359"/>
        <v>32</v>
      </c>
      <c r="E3522" s="149" t="s">
        <v>2695</v>
      </c>
      <c r="F3522" s="150">
        <v>230</v>
      </c>
      <c r="G3522" s="150">
        <v>1.0170459999999999</v>
      </c>
      <c r="H3522" s="150">
        <v>0.64400000000000002</v>
      </c>
      <c r="I3522" s="151">
        <f t="shared" si="360"/>
        <v>38.64</v>
      </c>
      <c r="J3522">
        <f t="shared" si="361"/>
        <v>25.759999999999998</v>
      </c>
      <c r="K3522">
        <f t="shared" si="362"/>
        <v>19.32</v>
      </c>
      <c r="L3522">
        <f t="shared" si="363"/>
        <v>28.98</v>
      </c>
      <c r="M3522" s="150"/>
      <c r="U3522" s="239"/>
    </row>
    <row r="3523" spans="1:21">
      <c r="A3523" s="239" t="s">
        <v>3987</v>
      </c>
      <c r="B3523" s="239">
        <f t="shared" si="358"/>
        <v>323.89999999999998</v>
      </c>
      <c r="C3523" s="239">
        <f t="shared" si="359"/>
        <v>32</v>
      </c>
      <c r="E3523" s="149" t="s">
        <v>2695</v>
      </c>
      <c r="F3523" s="150">
        <v>230</v>
      </c>
      <c r="G3523" s="150">
        <v>1.0170459999999999</v>
      </c>
      <c r="H3523" s="150">
        <v>0.64400000000000002</v>
      </c>
      <c r="I3523" s="151">
        <f t="shared" si="360"/>
        <v>38.64</v>
      </c>
      <c r="J3523">
        <f t="shared" si="361"/>
        <v>25.759999999999998</v>
      </c>
      <c r="K3523">
        <f t="shared" si="362"/>
        <v>19.32</v>
      </c>
      <c r="L3523">
        <f t="shared" si="363"/>
        <v>28.98</v>
      </c>
      <c r="M3523" s="150"/>
      <c r="U3523" s="239"/>
    </row>
    <row r="3524" spans="1:21">
      <c r="A3524" s="239" t="s">
        <v>3987</v>
      </c>
      <c r="B3524" s="239">
        <f t="shared" si="358"/>
        <v>323.89999999999998</v>
      </c>
      <c r="C3524" s="239">
        <f t="shared" si="359"/>
        <v>36</v>
      </c>
      <c r="E3524" s="149" t="s">
        <v>2696</v>
      </c>
      <c r="F3524" s="150">
        <v>256</v>
      </c>
      <c r="G3524" s="150">
        <v>1.0170459999999999</v>
      </c>
      <c r="H3524" s="150">
        <v>0.71599999999999997</v>
      </c>
      <c r="I3524" s="151">
        <f t="shared" si="360"/>
        <v>42.96</v>
      </c>
      <c r="J3524">
        <f t="shared" si="361"/>
        <v>28.64</v>
      </c>
      <c r="K3524">
        <f t="shared" si="362"/>
        <v>21.48</v>
      </c>
      <c r="L3524">
        <f t="shared" si="363"/>
        <v>32.22</v>
      </c>
      <c r="M3524" s="150"/>
      <c r="U3524" s="239"/>
    </row>
    <row r="3525" spans="1:21">
      <c r="A3525" s="239" t="s">
        <v>3987</v>
      </c>
      <c r="B3525" s="239">
        <f t="shared" si="358"/>
        <v>323.89999999999998</v>
      </c>
      <c r="C3525" s="239">
        <f t="shared" si="359"/>
        <v>40</v>
      </c>
      <c r="E3525" s="149" t="s">
        <v>2698</v>
      </c>
      <c r="F3525" s="150">
        <v>280</v>
      </c>
      <c r="G3525" s="150">
        <v>1.0170459999999999</v>
      </c>
      <c r="H3525" s="150">
        <v>0.78400000000000003</v>
      </c>
      <c r="I3525" s="151">
        <f t="shared" si="360"/>
        <v>47.04</v>
      </c>
      <c r="J3525">
        <f t="shared" si="361"/>
        <v>31.36</v>
      </c>
      <c r="K3525">
        <f t="shared" si="362"/>
        <v>23.52</v>
      </c>
      <c r="L3525">
        <f t="shared" si="363"/>
        <v>35.28</v>
      </c>
      <c r="M3525" s="150"/>
      <c r="U3525" s="239"/>
    </row>
    <row r="3526" spans="1:21">
      <c r="A3526" s="239" t="s">
        <v>3987</v>
      </c>
      <c r="B3526" s="239">
        <f t="shared" si="358"/>
        <v>323.89999999999998</v>
      </c>
      <c r="C3526" s="239">
        <f t="shared" si="359"/>
        <v>45</v>
      </c>
      <c r="E3526" s="149" t="s">
        <v>2699</v>
      </c>
      <c r="F3526" s="150">
        <v>310</v>
      </c>
      <c r="G3526" s="150">
        <v>1.0170459999999999</v>
      </c>
      <c r="H3526" s="150">
        <v>0.86799999999999999</v>
      </c>
      <c r="I3526" s="151">
        <f t="shared" si="360"/>
        <v>52.08</v>
      </c>
      <c r="J3526">
        <f t="shared" si="361"/>
        <v>34.72</v>
      </c>
      <c r="K3526">
        <f t="shared" si="362"/>
        <v>26.04</v>
      </c>
      <c r="L3526">
        <f t="shared" si="363"/>
        <v>39.06</v>
      </c>
      <c r="M3526" s="150"/>
      <c r="U3526" s="239"/>
    </row>
    <row r="3527" spans="1:21">
      <c r="A3527" s="239" t="s">
        <v>3987</v>
      </c>
      <c r="B3527" s="239">
        <f t="shared" si="358"/>
        <v>323.89999999999998</v>
      </c>
      <c r="C3527" s="239">
        <f t="shared" si="359"/>
        <v>50</v>
      </c>
      <c r="E3527" s="149" t="s">
        <v>2701</v>
      </c>
      <c r="F3527" s="150">
        <v>338</v>
      </c>
      <c r="G3527" s="150">
        <v>1.0170459999999999</v>
      </c>
      <c r="H3527" s="150">
        <v>0.94800000000000006</v>
      </c>
      <c r="I3527" s="151">
        <f t="shared" si="360"/>
        <v>56.88</v>
      </c>
      <c r="J3527">
        <f t="shared" si="361"/>
        <v>37.92</v>
      </c>
      <c r="K3527">
        <f t="shared" si="362"/>
        <v>28.44</v>
      </c>
      <c r="L3527">
        <f t="shared" si="363"/>
        <v>42.660000000000004</v>
      </c>
      <c r="M3527" s="150"/>
      <c r="U3527" s="239"/>
    </row>
    <row r="3528" spans="1:21">
      <c r="A3528" s="239" t="s">
        <v>3987</v>
      </c>
      <c r="B3528" s="239">
        <f t="shared" si="358"/>
        <v>323.89999999999998</v>
      </c>
      <c r="C3528" s="239">
        <f t="shared" si="359"/>
        <v>55</v>
      </c>
      <c r="E3528" s="149" t="s">
        <v>2702</v>
      </c>
      <c r="F3528" s="150">
        <v>365</v>
      </c>
      <c r="G3528" s="150">
        <v>1.0170459999999999</v>
      </c>
      <c r="H3528" s="150">
        <v>1.024</v>
      </c>
      <c r="I3528" s="151">
        <f t="shared" si="360"/>
        <v>61.44</v>
      </c>
      <c r="J3528">
        <f t="shared" si="361"/>
        <v>40.959999999999994</v>
      </c>
      <c r="K3528">
        <f t="shared" si="362"/>
        <v>30.72</v>
      </c>
      <c r="L3528">
        <f t="shared" si="363"/>
        <v>46.08</v>
      </c>
      <c r="M3528" s="150"/>
      <c r="U3528" s="239"/>
    </row>
    <row r="3529" spans="1:21">
      <c r="A3529" s="239" t="s">
        <v>3987</v>
      </c>
      <c r="B3529" s="239">
        <f t="shared" si="358"/>
        <v>323.89999999999998</v>
      </c>
      <c r="C3529" s="239">
        <f t="shared" si="359"/>
        <v>60</v>
      </c>
      <c r="E3529" s="149" t="s">
        <v>2703</v>
      </c>
      <c r="F3529" s="150">
        <v>390</v>
      </c>
      <c r="G3529" s="150">
        <v>1.0170459999999999</v>
      </c>
      <c r="H3529" s="150">
        <v>1.0920000000000001</v>
      </c>
      <c r="I3529" s="151">
        <f t="shared" si="360"/>
        <v>65.52000000000001</v>
      </c>
      <c r="J3529">
        <f t="shared" si="361"/>
        <v>43.680000000000007</v>
      </c>
      <c r="K3529">
        <f t="shared" si="362"/>
        <v>32.760000000000005</v>
      </c>
      <c r="L3529">
        <f t="shared" si="363"/>
        <v>49.140000000000008</v>
      </c>
      <c r="M3529" s="150"/>
      <c r="U3529" s="239"/>
    </row>
    <row r="3530" spans="1:21">
      <c r="A3530" s="239" t="s">
        <v>3987</v>
      </c>
      <c r="B3530" s="239">
        <f t="shared" si="358"/>
        <v>323.89999999999998</v>
      </c>
      <c r="C3530" s="239">
        <f t="shared" si="359"/>
        <v>65</v>
      </c>
      <c r="E3530" s="149" t="s">
        <v>2704</v>
      </c>
      <c r="F3530" s="150">
        <v>415</v>
      </c>
      <c r="G3530" s="150">
        <v>1.0170459999999999</v>
      </c>
      <c r="H3530" s="150">
        <v>1.1640000000000001</v>
      </c>
      <c r="I3530" s="151">
        <f t="shared" si="360"/>
        <v>69.84</v>
      </c>
      <c r="J3530">
        <f t="shared" si="361"/>
        <v>46.56</v>
      </c>
      <c r="K3530">
        <f t="shared" si="362"/>
        <v>34.92</v>
      </c>
      <c r="L3530">
        <f t="shared" si="363"/>
        <v>52.38</v>
      </c>
      <c r="M3530" s="150"/>
      <c r="U3530" s="239"/>
    </row>
    <row r="3531" spans="1:21">
      <c r="A3531" s="239" t="s">
        <v>3987</v>
      </c>
      <c r="B3531" s="239">
        <f t="shared" si="358"/>
        <v>355.6</v>
      </c>
      <c r="C3531" s="239">
        <f t="shared" si="359"/>
        <v>5</v>
      </c>
      <c r="E3531" s="149" t="s">
        <v>2795</v>
      </c>
      <c r="F3531" s="150">
        <v>43.2</v>
      </c>
      <c r="G3531" s="150">
        <v>1.116584</v>
      </c>
      <c r="H3531" s="150">
        <v>0.12</v>
      </c>
      <c r="I3531" s="151">
        <f t="shared" si="360"/>
        <v>7.1999999999999993</v>
      </c>
      <c r="J3531">
        <f t="shared" si="361"/>
        <v>4.7999999999999989</v>
      </c>
      <c r="K3531">
        <f t="shared" si="362"/>
        <v>3.5999999999999996</v>
      </c>
      <c r="L3531">
        <f t="shared" si="363"/>
        <v>5.3999999999999995</v>
      </c>
      <c r="M3531" s="150"/>
      <c r="U3531" s="239"/>
    </row>
    <row r="3532" spans="1:21">
      <c r="A3532" s="239" t="s">
        <v>3987</v>
      </c>
      <c r="B3532" s="239">
        <f t="shared" si="358"/>
        <v>355.6</v>
      </c>
      <c r="C3532" s="239">
        <f t="shared" si="359"/>
        <v>6.3</v>
      </c>
      <c r="E3532" s="149" t="s">
        <v>2798</v>
      </c>
      <c r="F3532" s="150">
        <v>54.3</v>
      </c>
      <c r="G3532" s="150">
        <v>1.116584</v>
      </c>
      <c r="H3532" s="150">
        <v>0.152</v>
      </c>
      <c r="I3532" s="151">
        <f t="shared" si="360"/>
        <v>9.1199999999999992</v>
      </c>
      <c r="J3532">
        <f t="shared" si="361"/>
        <v>6.0799999999999992</v>
      </c>
      <c r="K3532">
        <f t="shared" si="362"/>
        <v>4.5599999999999996</v>
      </c>
      <c r="L3532">
        <f t="shared" si="363"/>
        <v>6.84</v>
      </c>
      <c r="M3532" s="150"/>
      <c r="U3532" s="239"/>
    </row>
    <row r="3533" spans="1:21">
      <c r="A3533" s="239" t="s">
        <v>3987</v>
      </c>
      <c r="B3533" s="239">
        <f t="shared" si="358"/>
        <v>355.6</v>
      </c>
      <c r="C3533" s="239">
        <f t="shared" si="359"/>
        <v>8</v>
      </c>
      <c r="E3533" s="149" t="s">
        <v>2800</v>
      </c>
      <c r="F3533" s="150">
        <v>68.599999999999994</v>
      </c>
      <c r="G3533" s="150">
        <v>1.116584</v>
      </c>
      <c r="H3533" s="150">
        <v>0.192</v>
      </c>
      <c r="I3533" s="151">
        <f t="shared" si="360"/>
        <v>11.52</v>
      </c>
      <c r="J3533">
        <f t="shared" si="361"/>
        <v>7.68</v>
      </c>
      <c r="K3533">
        <f t="shared" si="362"/>
        <v>5.76</v>
      </c>
      <c r="L3533">
        <f t="shared" si="363"/>
        <v>8.64</v>
      </c>
      <c r="M3533" s="150"/>
      <c r="U3533" s="239"/>
    </row>
    <row r="3534" spans="1:21">
      <c r="A3534" s="239" t="s">
        <v>3987</v>
      </c>
      <c r="B3534" s="239">
        <f t="shared" si="358"/>
        <v>355.6</v>
      </c>
      <c r="C3534" s="239">
        <f t="shared" si="359"/>
        <v>8.8000000000000007</v>
      </c>
      <c r="E3534" s="149" t="s">
        <v>2801</v>
      </c>
      <c r="F3534" s="150">
        <v>75.3</v>
      </c>
      <c r="G3534" s="150">
        <v>1.116584</v>
      </c>
      <c r="H3534" s="150">
        <v>0.21200000000000002</v>
      </c>
      <c r="I3534" s="151">
        <f t="shared" si="360"/>
        <v>12.72</v>
      </c>
      <c r="J3534">
        <f t="shared" si="361"/>
        <v>8.48</v>
      </c>
      <c r="K3534">
        <f t="shared" si="362"/>
        <v>6.36</v>
      </c>
      <c r="L3534">
        <f t="shared" si="363"/>
        <v>9.5400000000000009</v>
      </c>
      <c r="M3534" s="150"/>
      <c r="U3534" s="239"/>
    </row>
    <row r="3535" spans="1:21">
      <c r="A3535" s="239" t="s">
        <v>3987</v>
      </c>
      <c r="B3535" s="239">
        <f t="shared" si="358"/>
        <v>355.6</v>
      </c>
      <c r="C3535" s="239">
        <f t="shared" si="359"/>
        <v>10</v>
      </c>
      <c r="E3535" s="149" t="s">
        <v>2780</v>
      </c>
      <c r="F3535" s="150">
        <v>85.2</v>
      </c>
      <c r="G3535" s="150">
        <v>1.116584</v>
      </c>
      <c r="H3535" s="150">
        <v>0.24</v>
      </c>
      <c r="I3535" s="151">
        <f t="shared" si="360"/>
        <v>14.399999999999999</v>
      </c>
      <c r="J3535">
        <f t="shared" si="361"/>
        <v>9.5999999999999979</v>
      </c>
      <c r="K3535">
        <f t="shared" si="362"/>
        <v>7.1999999999999993</v>
      </c>
      <c r="L3535">
        <f t="shared" si="363"/>
        <v>10.799999999999999</v>
      </c>
      <c r="M3535" s="150"/>
      <c r="U3535" s="239"/>
    </row>
    <row r="3536" spans="1:21">
      <c r="A3536" s="239" t="s">
        <v>3987</v>
      </c>
      <c r="B3536" s="239">
        <f t="shared" si="358"/>
        <v>355.6</v>
      </c>
      <c r="C3536" s="239">
        <f t="shared" si="359"/>
        <v>11</v>
      </c>
      <c r="E3536" s="149" t="s">
        <v>2781</v>
      </c>
      <c r="F3536" s="150">
        <v>93.5</v>
      </c>
      <c r="G3536" s="150">
        <v>1.116584</v>
      </c>
      <c r="H3536" s="150">
        <v>0.26</v>
      </c>
      <c r="I3536" s="151">
        <f t="shared" si="360"/>
        <v>15.600000000000001</v>
      </c>
      <c r="J3536">
        <f t="shared" si="361"/>
        <v>10.4</v>
      </c>
      <c r="K3536">
        <f t="shared" si="362"/>
        <v>7.8000000000000007</v>
      </c>
      <c r="L3536">
        <f t="shared" si="363"/>
        <v>11.700000000000001</v>
      </c>
      <c r="M3536" s="150"/>
      <c r="U3536" s="239"/>
    </row>
    <row r="3537" spans="1:21">
      <c r="A3537" s="239" t="s">
        <v>3987</v>
      </c>
      <c r="B3537" s="239">
        <f t="shared" si="358"/>
        <v>355.6</v>
      </c>
      <c r="C3537" s="239">
        <f t="shared" si="359"/>
        <v>12.5</v>
      </c>
      <c r="E3537" s="149" t="s">
        <v>2782</v>
      </c>
      <c r="F3537" s="150">
        <v>106</v>
      </c>
      <c r="G3537" s="150">
        <v>1.116584</v>
      </c>
      <c r="H3537" s="150">
        <v>0.29599999999999999</v>
      </c>
      <c r="I3537" s="151">
        <f t="shared" si="360"/>
        <v>17.759999999999998</v>
      </c>
      <c r="J3537">
        <f t="shared" si="361"/>
        <v>11.839999999999998</v>
      </c>
      <c r="K3537">
        <f t="shared" si="362"/>
        <v>8.879999999999999</v>
      </c>
      <c r="L3537">
        <f t="shared" si="363"/>
        <v>13.319999999999999</v>
      </c>
      <c r="M3537" s="150"/>
      <c r="U3537" s="239"/>
    </row>
    <row r="3538" spans="1:21">
      <c r="A3538" s="239" t="s">
        <v>3987</v>
      </c>
      <c r="B3538" s="239">
        <f t="shared" si="358"/>
        <v>355.6</v>
      </c>
      <c r="C3538" s="239">
        <f t="shared" si="359"/>
        <v>14.2</v>
      </c>
      <c r="E3538" s="149" t="s">
        <v>2783</v>
      </c>
      <c r="F3538" s="150">
        <v>120</v>
      </c>
      <c r="G3538" s="150">
        <v>1.116584</v>
      </c>
      <c r="H3538" s="150">
        <v>0.33599999999999997</v>
      </c>
      <c r="I3538" s="151">
        <f t="shared" si="360"/>
        <v>20.159999999999997</v>
      </c>
      <c r="J3538">
        <f t="shared" si="361"/>
        <v>13.439999999999998</v>
      </c>
      <c r="K3538">
        <f t="shared" si="362"/>
        <v>10.079999999999998</v>
      </c>
      <c r="L3538">
        <f t="shared" si="363"/>
        <v>15.119999999999997</v>
      </c>
      <c r="M3538" s="150"/>
      <c r="U3538" s="239"/>
    </row>
    <row r="3539" spans="1:21">
      <c r="A3539" s="239" t="s">
        <v>3987</v>
      </c>
      <c r="B3539" s="239">
        <f t="shared" si="358"/>
        <v>355.6</v>
      </c>
      <c r="C3539" s="239">
        <f t="shared" si="359"/>
        <v>16</v>
      </c>
      <c r="E3539" s="149" t="s">
        <v>2784</v>
      </c>
      <c r="F3539" s="150">
        <v>134</v>
      </c>
      <c r="G3539" s="150">
        <v>1.116584</v>
      </c>
      <c r="H3539" s="150">
        <v>0.376</v>
      </c>
      <c r="I3539" s="151">
        <f t="shared" si="360"/>
        <v>22.56</v>
      </c>
      <c r="J3539">
        <f t="shared" si="361"/>
        <v>15.04</v>
      </c>
      <c r="K3539">
        <f t="shared" si="362"/>
        <v>11.28</v>
      </c>
      <c r="L3539">
        <f t="shared" si="363"/>
        <v>16.919999999999998</v>
      </c>
      <c r="M3539" s="150"/>
      <c r="U3539" s="239"/>
    </row>
    <row r="3540" spans="1:21">
      <c r="A3540" s="239" t="s">
        <v>3987</v>
      </c>
      <c r="B3540" s="239">
        <f t="shared" si="358"/>
        <v>355.6</v>
      </c>
      <c r="C3540" s="239">
        <f t="shared" si="359"/>
        <v>17.5</v>
      </c>
      <c r="E3540" s="149" t="s">
        <v>2785</v>
      </c>
      <c r="F3540" s="150">
        <v>146</v>
      </c>
      <c r="G3540" s="150">
        <v>1.116584</v>
      </c>
      <c r="H3540" s="150">
        <v>0.40800000000000003</v>
      </c>
      <c r="I3540" s="151">
        <f t="shared" si="360"/>
        <v>24.48</v>
      </c>
      <c r="J3540">
        <f t="shared" si="361"/>
        <v>16.32</v>
      </c>
      <c r="K3540">
        <f t="shared" si="362"/>
        <v>12.24</v>
      </c>
      <c r="L3540">
        <f t="shared" si="363"/>
        <v>18.36</v>
      </c>
      <c r="M3540" s="150"/>
      <c r="U3540" s="239"/>
    </row>
    <row r="3541" spans="1:21">
      <c r="A3541" s="239" t="s">
        <v>3987</v>
      </c>
      <c r="B3541" s="239">
        <f t="shared" si="358"/>
        <v>355.6</v>
      </c>
      <c r="C3541" s="239">
        <f t="shared" si="359"/>
        <v>20</v>
      </c>
      <c r="E3541" s="149" t="s">
        <v>2786</v>
      </c>
      <c r="F3541" s="150">
        <v>166</v>
      </c>
      <c r="G3541" s="150">
        <v>1.116584</v>
      </c>
      <c r="H3541" s="150">
        <v>0.46399999999999997</v>
      </c>
      <c r="I3541" s="151">
        <f t="shared" si="360"/>
        <v>27.839999999999996</v>
      </c>
      <c r="J3541">
        <f t="shared" si="361"/>
        <v>18.559999999999995</v>
      </c>
      <c r="K3541">
        <f t="shared" si="362"/>
        <v>13.919999999999998</v>
      </c>
      <c r="L3541">
        <f t="shared" si="363"/>
        <v>20.879999999999995</v>
      </c>
      <c r="M3541" s="150"/>
      <c r="U3541" s="239"/>
    </row>
    <row r="3542" spans="1:21">
      <c r="A3542" s="239" t="s">
        <v>3987</v>
      </c>
      <c r="B3542" s="239">
        <f t="shared" si="358"/>
        <v>355.6</v>
      </c>
      <c r="C3542" s="239">
        <f t="shared" si="359"/>
        <v>22.2</v>
      </c>
      <c r="E3542" s="149" t="s">
        <v>2787</v>
      </c>
      <c r="F3542" s="150">
        <v>183</v>
      </c>
      <c r="G3542" s="150">
        <v>1.116584</v>
      </c>
      <c r="H3542" s="150">
        <v>0.51200000000000001</v>
      </c>
      <c r="I3542" s="151">
        <f t="shared" si="360"/>
        <v>30.72</v>
      </c>
      <c r="J3542">
        <f t="shared" si="361"/>
        <v>20.479999999999997</v>
      </c>
      <c r="K3542">
        <f t="shared" si="362"/>
        <v>15.36</v>
      </c>
      <c r="L3542">
        <f t="shared" si="363"/>
        <v>23.04</v>
      </c>
      <c r="M3542" s="150"/>
      <c r="U3542" s="239"/>
    </row>
    <row r="3543" spans="1:21">
      <c r="A3543" s="239" t="s">
        <v>3987</v>
      </c>
      <c r="B3543" s="239">
        <f t="shared" si="358"/>
        <v>355.6</v>
      </c>
      <c r="C3543" s="239">
        <f t="shared" si="359"/>
        <v>25</v>
      </c>
      <c r="E3543" s="149" t="s">
        <v>2788</v>
      </c>
      <c r="F3543" s="150">
        <v>204</v>
      </c>
      <c r="G3543" s="150">
        <v>1.116584</v>
      </c>
      <c r="H3543" s="150">
        <v>0.57199999999999995</v>
      </c>
      <c r="I3543" s="151">
        <f t="shared" si="360"/>
        <v>34.32</v>
      </c>
      <c r="J3543">
        <f t="shared" si="361"/>
        <v>22.88</v>
      </c>
      <c r="K3543">
        <f t="shared" si="362"/>
        <v>17.16</v>
      </c>
      <c r="L3543">
        <f t="shared" si="363"/>
        <v>25.740000000000002</v>
      </c>
      <c r="M3543" s="150"/>
      <c r="U3543" s="239"/>
    </row>
    <row r="3544" spans="1:21">
      <c r="A3544" s="239" t="s">
        <v>3987</v>
      </c>
      <c r="B3544" s="239">
        <f t="shared" si="358"/>
        <v>355.6</v>
      </c>
      <c r="C3544" s="239">
        <f t="shared" si="359"/>
        <v>28</v>
      </c>
      <c r="E3544" s="149" t="s">
        <v>2789</v>
      </c>
      <c r="F3544" s="150">
        <v>226</v>
      </c>
      <c r="G3544" s="150">
        <v>1.116584</v>
      </c>
      <c r="H3544" s="150">
        <v>0.63200000000000001</v>
      </c>
      <c r="I3544" s="151">
        <f t="shared" si="360"/>
        <v>37.92</v>
      </c>
      <c r="J3544">
        <f t="shared" si="361"/>
        <v>25.28</v>
      </c>
      <c r="K3544">
        <f t="shared" si="362"/>
        <v>18.96</v>
      </c>
      <c r="L3544">
        <f t="shared" si="363"/>
        <v>28.44</v>
      </c>
      <c r="M3544" s="150"/>
      <c r="U3544" s="239"/>
    </row>
    <row r="3545" spans="1:21">
      <c r="A3545" s="239" t="s">
        <v>3987</v>
      </c>
      <c r="B3545" s="239">
        <f t="shared" si="358"/>
        <v>355.6</v>
      </c>
      <c r="C3545" s="239">
        <f t="shared" si="359"/>
        <v>30</v>
      </c>
      <c r="E3545" s="149" t="s">
        <v>2790</v>
      </c>
      <c r="F3545" s="150">
        <v>241</v>
      </c>
      <c r="G3545" s="150">
        <v>1.116584</v>
      </c>
      <c r="H3545" s="150">
        <v>0.67599999999999993</v>
      </c>
      <c r="I3545" s="151">
        <f t="shared" si="360"/>
        <v>40.559999999999995</v>
      </c>
      <c r="J3545">
        <f t="shared" si="361"/>
        <v>27.039999999999996</v>
      </c>
      <c r="K3545">
        <f t="shared" si="362"/>
        <v>20.279999999999998</v>
      </c>
      <c r="L3545">
        <f t="shared" si="363"/>
        <v>30.419999999999995</v>
      </c>
      <c r="M3545" s="150"/>
      <c r="U3545" s="239"/>
    </row>
    <row r="3546" spans="1:21">
      <c r="A3546" s="239" t="s">
        <v>3987</v>
      </c>
      <c r="B3546" s="239">
        <f t="shared" si="358"/>
        <v>355.6</v>
      </c>
      <c r="C3546" s="239">
        <f t="shared" si="359"/>
        <v>32</v>
      </c>
      <c r="E3546" s="149" t="s">
        <v>2791</v>
      </c>
      <c r="F3546" s="150">
        <v>255</v>
      </c>
      <c r="G3546" s="150">
        <v>1.116584</v>
      </c>
      <c r="H3546" s="150">
        <v>0.71599999999999997</v>
      </c>
      <c r="I3546" s="151">
        <f t="shared" si="360"/>
        <v>42.96</v>
      </c>
      <c r="J3546">
        <f t="shared" si="361"/>
        <v>28.64</v>
      </c>
      <c r="K3546">
        <f t="shared" si="362"/>
        <v>21.48</v>
      </c>
      <c r="L3546">
        <f t="shared" si="363"/>
        <v>32.22</v>
      </c>
      <c r="M3546" s="150"/>
      <c r="U3546" s="239"/>
    </row>
    <row r="3547" spans="1:21">
      <c r="A3547" s="239" t="s">
        <v>3987</v>
      </c>
      <c r="B3547" s="239">
        <f t="shared" si="358"/>
        <v>355.6</v>
      </c>
      <c r="C3547" s="239">
        <f t="shared" si="359"/>
        <v>36</v>
      </c>
      <c r="E3547" s="149" t="s">
        <v>2792</v>
      </c>
      <c r="F3547" s="150">
        <v>284</v>
      </c>
      <c r="G3547" s="150">
        <v>1.116584</v>
      </c>
      <c r="H3547" s="150">
        <v>0.79600000000000004</v>
      </c>
      <c r="I3547" s="151">
        <f t="shared" si="360"/>
        <v>47.760000000000005</v>
      </c>
      <c r="J3547">
        <f t="shared" si="361"/>
        <v>31.840000000000003</v>
      </c>
      <c r="K3547">
        <f t="shared" si="362"/>
        <v>23.880000000000003</v>
      </c>
      <c r="L3547">
        <f t="shared" si="363"/>
        <v>35.820000000000007</v>
      </c>
      <c r="M3547" s="150"/>
      <c r="U3547" s="239"/>
    </row>
    <row r="3548" spans="1:21">
      <c r="A3548" s="239" t="s">
        <v>3987</v>
      </c>
      <c r="B3548" s="239">
        <f t="shared" si="358"/>
        <v>355.6</v>
      </c>
      <c r="C3548" s="239">
        <f t="shared" si="359"/>
        <v>40</v>
      </c>
      <c r="E3548" s="149" t="s">
        <v>2793</v>
      </c>
      <c r="F3548" s="150">
        <v>311</v>
      </c>
      <c r="G3548" s="150">
        <v>1.116584</v>
      </c>
      <c r="H3548" s="150">
        <v>0.87200000000000011</v>
      </c>
      <c r="I3548" s="151">
        <f t="shared" si="360"/>
        <v>52.320000000000007</v>
      </c>
      <c r="J3548">
        <f t="shared" si="361"/>
        <v>34.880000000000003</v>
      </c>
      <c r="K3548">
        <f t="shared" si="362"/>
        <v>26.160000000000004</v>
      </c>
      <c r="L3548">
        <f t="shared" si="363"/>
        <v>39.240000000000009</v>
      </c>
      <c r="M3548" s="150"/>
      <c r="U3548" s="239"/>
    </row>
    <row r="3549" spans="1:21">
      <c r="A3549" s="239" t="s">
        <v>3987</v>
      </c>
      <c r="B3549" s="239">
        <f t="shared" si="358"/>
        <v>355.6</v>
      </c>
      <c r="C3549" s="239">
        <f t="shared" si="359"/>
        <v>45</v>
      </c>
      <c r="E3549" s="149" t="s">
        <v>2794</v>
      </c>
      <c r="F3549" s="150">
        <v>345</v>
      </c>
      <c r="G3549" s="150">
        <v>1.116584</v>
      </c>
      <c r="H3549" s="150">
        <v>0.96799999999999997</v>
      </c>
      <c r="I3549" s="151">
        <f t="shared" si="360"/>
        <v>58.08</v>
      </c>
      <c r="J3549">
        <f t="shared" si="361"/>
        <v>38.72</v>
      </c>
      <c r="K3549">
        <f t="shared" si="362"/>
        <v>29.04</v>
      </c>
      <c r="L3549">
        <f t="shared" si="363"/>
        <v>43.56</v>
      </c>
      <c r="M3549" s="150"/>
      <c r="U3549" s="239"/>
    </row>
    <row r="3550" spans="1:21">
      <c r="A3550" s="239" t="s">
        <v>3987</v>
      </c>
      <c r="B3550" s="239">
        <f t="shared" si="358"/>
        <v>355.6</v>
      </c>
      <c r="C3550" s="239">
        <f t="shared" si="359"/>
        <v>50</v>
      </c>
      <c r="E3550" s="149" t="s">
        <v>2796</v>
      </c>
      <c r="F3550" s="150">
        <v>377</v>
      </c>
      <c r="G3550" s="150">
        <v>1.116584</v>
      </c>
      <c r="H3550" s="150">
        <v>1.056</v>
      </c>
      <c r="I3550" s="151">
        <f t="shared" si="360"/>
        <v>63.36</v>
      </c>
      <c r="J3550">
        <f t="shared" si="361"/>
        <v>42.239999999999995</v>
      </c>
      <c r="K3550">
        <f t="shared" si="362"/>
        <v>31.68</v>
      </c>
      <c r="L3550">
        <f t="shared" si="363"/>
        <v>47.519999999999996</v>
      </c>
      <c r="M3550" s="150"/>
      <c r="U3550" s="239"/>
    </row>
    <row r="3551" spans="1:21">
      <c r="A3551" s="239" t="s">
        <v>3987</v>
      </c>
      <c r="B3551" s="239">
        <f t="shared" si="358"/>
        <v>355.6</v>
      </c>
      <c r="C3551" s="239">
        <f t="shared" si="359"/>
        <v>55</v>
      </c>
      <c r="E3551" s="149" t="s">
        <v>2797</v>
      </c>
      <c r="F3551" s="150">
        <v>408</v>
      </c>
      <c r="G3551" s="150">
        <v>1.116584</v>
      </c>
      <c r="H3551" s="150">
        <v>1.1439999999999999</v>
      </c>
      <c r="I3551" s="151">
        <f t="shared" si="360"/>
        <v>68.64</v>
      </c>
      <c r="J3551">
        <f t="shared" si="361"/>
        <v>45.76</v>
      </c>
      <c r="K3551">
        <f t="shared" si="362"/>
        <v>34.32</v>
      </c>
      <c r="L3551">
        <f t="shared" si="363"/>
        <v>51.480000000000004</v>
      </c>
      <c r="M3551" s="150"/>
      <c r="U3551" s="239"/>
    </row>
    <row r="3552" spans="1:21">
      <c r="A3552" s="239" t="s">
        <v>3987</v>
      </c>
      <c r="B3552" s="239">
        <f t="shared" si="358"/>
        <v>355.6</v>
      </c>
      <c r="C3552" s="239">
        <f t="shared" si="359"/>
        <v>65</v>
      </c>
      <c r="E3552" s="149" t="s">
        <v>2799</v>
      </c>
      <c r="F3552" s="150">
        <v>437</v>
      </c>
      <c r="G3552" s="150">
        <v>1.116584</v>
      </c>
      <c r="H3552" s="150">
        <v>1.224</v>
      </c>
      <c r="I3552" s="151">
        <f t="shared" si="360"/>
        <v>73.44</v>
      </c>
      <c r="J3552">
        <f t="shared" si="361"/>
        <v>48.959999999999994</v>
      </c>
      <c r="K3552">
        <f t="shared" si="362"/>
        <v>36.72</v>
      </c>
      <c r="L3552">
        <f t="shared" si="363"/>
        <v>55.08</v>
      </c>
      <c r="M3552" s="150"/>
      <c r="U3552" s="239"/>
    </row>
    <row r="3553" spans="1:21">
      <c r="A3553" s="239" t="s">
        <v>3987</v>
      </c>
      <c r="B3553" s="239">
        <f t="shared" si="358"/>
        <v>368</v>
      </c>
      <c r="C3553" s="239">
        <f t="shared" si="359"/>
        <v>10</v>
      </c>
      <c r="E3553" s="149" t="s">
        <v>2825</v>
      </c>
      <c r="F3553" s="150">
        <v>88.3</v>
      </c>
      <c r="G3553" s="150">
        <v>1.1555200000000001</v>
      </c>
      <c r="H3553" s="150">
        <v>0.248</v>
      </c>
      <c r="I3553" s="151">
        <f t="shared" si="360"/>
        <v>14.879999999999999</v>
      </c>
      <c r="J3553">
        <f t="shared" si="361"/>
        <v>9.9199999999999982</v>
      </c>
      <c r="K3553">
        <f t="shared" si="362"/>
        <v>7.4399999999999995</v>
      </c>
      <c r="L3553">
        <f t="shared" si="363"/>
        <v>11.16</v>
      </c>
      <c r="M3553" s="150"/>
      <c r="U3553" s="239"/>
    </row>
    <row r="3554" spans="1:21">
      <c r="A3554" s="239" t="s">
        <v>3987</v>
      </c>
      <c r="B3554" s="239">
        <f t="shared" si="358"/>
        <v>368</v>
      </c>
      <c r="C3554" s="239">
        <f t="shared" si="359"/>
        <v>12.5</v>
      </c>
      <c r="E3554" s="149" t="s">
        <v>2826</v>
      </c>
      <c r="F3554" s="150">
        <v>110</v>
      </c>
      <c r="G3554" s="150">
        <v>1.1555200000000001</v>
      </c>
      <c r="H3554" s="150">
        <v>0.308</v>
      </c>
      <c r="I3554" s="151">
        <f t="shared" si="360"/>
        <v>18.48</v>
      </c>
      <c r="J3554">
        <f t="shared" si="361"/>
        <v>12.32</v>
      </c>
      <c r="K3554">
        <f t="shared" si="362"/>
        <v>9.24</v>
      </c>
      <c r="L3554">
        <f t="shared" si="363"/>
        <v>13.86</v>
      </c>
      <c r="M3554" s="150"/>
      <c r="U3554" s="239"/>
    </row>
    <row r="3555" spans="1:21">
      <c r="A3555" s="239" t="s">
        <v>3987</v>
      </c>
      <c r="B3555" s="239">
        <f t="shared" si="358"/>
        <v>368</v>
      </c>
      <c r="C3555" s="239">
        <f t="shared" si="359"/>
        <v>16</v>
      </c>
      <c r="E3555" s="149" t="s">
        <v>2827</v>
      </c>
      <c r="F3555" s="150">
        <v>139</v>
      </c>
      <c r="G3555" s="150">
        <v>1.1555200000000001</v>
      </c>
      <c r="H3555" s="150">
        <v>0.38800000000000001</v>
      </c>
      <c r="I3555" s="151">
        <f t="shared" si="360"/>
        <v>23.28</v>
      </c>
      <c r="J3555">
        <f t="shared" si="361"/>
        <v>15.52</v>
      </c>
      <c r="K3555">
        <f t="shared" si="362"/>
        <v>11.64</v>
      </c>
      <c r="L3555">
        <f t="shared" si="363"/>
        <v>17.46</v>
      </c>
      <c r="M3555" s="150"/>
      <c r="U3555" s="239"/>
    </row>
    <row r="3556" spans="1:21">
      <c r="A3556" s="239" t="s">
        <v>3987</v>
      </c>
      <c r="B3556" s="239">
        <f t="shared" si="358"/>
        <v>368</v>
      </c>
      <c r="C3556" s="239">
        <f t="shared" si="359"/>
        <v>20</v>
      </c>
      <c r="E3556" s="149" t="s">
        <v>2828</v>
      </c>
      <c r="F3556" s="150">
        <v>172</v>
      </c>
      <c r="G3556" s="150">
        <v>1.1555200000000001</v>
      </c>
      <c r="H3556" s="150">
        <v>0.48</v>
      </c>
      <c r="I3556" s="151">
        <f t="shared" si="360"/>
        <v>28.799999999999997</v>
      </c>
      <c r="J3556">
        <f t="shared" si="361"/>
        <v>19.199999999999996</v>
      </c>
      <c r="K3556">
        <f t="shared" si="362"/>
        <v>14.399999999999999</v>
      </c>
      <c r="L3556">
        <f t="shared" si="363"/>
        <v>21.599999999999998</v>
      </c>
      <c r="M3556" s="150"/>
      <c r="U3556" s="239"/>
    </row>
    <row r="3557" spans="1:21">
      <c r="A3557" s="239" t="s">
        <v>3987</v>
      </c>
      <c r="B3557" s="239">
        <f t="shared" si="358"/>
        <v>368</v>
      </c>
      <c r="C3557" s="239">
        <f t="shared" si="359"/>
        <v>25</v>
      </c>
      <c r="E3557" s="149" t="s">
        <v>2829</v>
      </c>
      <c r="F3557" s="150">
        <v>211</v>
      </c>
      <c r="G3557" s="150">
        <v>1.1555200000000001</v>
      </c>
      <c r="H3557" s="150">
        <v>0.59199999999999997</v>
      </c>
      <c r="I3557" s="151">
        <f t="shared" si="360"/>
        <v>35.519999999999996</v>
      </c>
      <c r="J3557">
        <f t="shared" si="361"/>
        <v>23.679999999999996</v>
      </c>
      <c r="K3557">
        <f t="shared" si="362"/>
        <v>17.759999999999998</v>
      </c>
      <c r="L3557">
        <f t="shared" si="363"/>
        <v>26.639999999999997</v>
      </c>
      <c r="M3557" s="150"/>
      <c r="U3557" s="239"/>
    </row>
    <row r="3558" spans="1:21">
      <c r="A3558" s="239" t="s">
        <v>3987</v>
      </c>
      <c r="B3558" s="239">
        <f t="shared" ref="B3558:B3621" si="364">SPLITME($E3558,0,"*","tube Ø")</f>
        <v>368</v>
      </c>
      <c r="C3558" s="239">
        <f t="shared" ref="C3558:C3621" si="365">SPLITME($E3558,1,"*","tube Ø")</f>
        <v>28</v>
      </c>
      <c r="E3558" s="149" t="s">
        <v>2830</v>
      </c>
      <c r="F3558" s="150">
        <v>235</v>
      </c>
      <c r="G3558" s="150">
        <v>1.1555200000000001</v>
      </c>
      <c r="H3558" s="150">
        <v>0.66</v>
      </c>
      <c r="I3558" s="151">
        <f t="shared" si="360"/>
        <v>39.6</v>
      </c>
      <c r="J3558">
        <f t="shared" si="361"/>
        <v>26.4</v>
      </c>
      <c r="K3558">
        <f t="shared" si="362"/>
        <v>19.8</v>
      </c>
      <c r="L3558">
        <f t="shared" si="363"/>
        <v>29.700000000000003</v>
      </c>
      <c r="M3558" s="150"/>
      <c r="U3558" s="239"/>
    </row>
    <row r="3559" spans="1:21">
      <c r="A3559" s="239" t="s">
        <v>3987</v>
      </c>
      <c r="B3559" s="239">
        <f t="shared" si="364"/>
        <v>368</v>
      </c>
      <c r="C3559" s="239">
        <f t="shared" si="365"/>
        <v>30</v>
      </c>
      <c r="E3559" s="149" t="s">
        <v>2831</v>
      </c>
      <c r="F3559" s="150">
        <v>250</v>
      </c>
      <c r="G3559" s="150">
        <v>1.1555200000000001</v>
      </c>
      <c r="H3559" s="150">
        <v>0.7</v>
      </c>
      <c r="I3559" s="151">
        <f t="shared" si="360"/>
        <v>42</v>
      </c>
      <c r="J3559">
        <f t="shared" si="361"/>
        <v>28</v>
      </c>
      <c r="K3559">
        <f t="shared" si="362"/>
        <v>21</v>
      </c>
      <c r="L3559">
        <f t="shared" si="363"/>
        <v>31.5</v>
      </c>
      <c r="M3559" s="150"/>
      <c r="U3559" s="239"/>
    </row>
    <row r="3560" spans="1:21">
      <c r="A3560" s="239" t="s">
        <v>3987</v>
      </c>
      <c r="B3560" s="239">
        <f t="shared" si="364"/>
        <v>368</v>
      </c>
      <c r="C3560" s="239">
        <f t="shared" si="365"/>
        <v>32</v>
      </c>
      <c r="E3560" s="149" t="s">
        <v>2832</v>
      </c>
      <c r="F3560" s="150">
        <v>265</v>
      </c>
      <c r="G3560" s="150">
        <v>1.1555200000000001</v>
      </c>
      <c r="H3560" s="150">
        <v>0.74399999999999999</v>
      </c>
      <c r="I3560" s="151">
        <f t="shared" si="360"/>
        <v>44.64</v>
      </c>
      <c r="J3560">
        <f t="shared" si="361"/>
        <v>29.759999999999998</v>
      </c>
      <c r="K3560">
        <f t="shared" si="362"/>
        <v>22.32</v>
      </c>
      <c r="L3560">
        <f t="shared" si="363"/>
        <v>33.480000000000004</v>
      </c>
      <c r="M3560" s="150"/>
      <c r="U3560" s="239"/>
    </row>
    <row r="3561" spans="1:21">
      <c r="A3561" s="239" t="s">
        <v>3987</v>
      </c>
      <c r="B3561" s="239">
        <f t="shared" si="364"/>
        <v>368</v>
      </c>
      <c r="C3561" s="239">
        <f t="shared" si="365"/>
        <v>36</v>
      </c>
      <c r="E3561" s="149" t="s">
        <v>2833</v>
      </c>
      <c r="F3561" s="150">
        <v>295</v>
      </c>
      <c r="G3561" s="150">
        <v>1.1555200000000001</v>
      </c>
      <c r="H3561" s="150">
        <v>0.82799999999999996</v>
      </c>
      <c r="I3561" s="151">
        <f t="shared" si="360"/>
        <v>49.68</v>
      </c>
      <c r="J3561">
        <f t="shared" si="361"/>
        <v>33.119999999999997</v>
      </c>
      <c r="K3561">
        <f t="shared" si="362"/>
        <v>24.84</v>
      </c>
      <c r="L3561">
        <f t="shared" si="363"/>
        <v>37.26</v>
      </c>
      <c r="M3561" s="150"/>
      <c r="U3561" s="239"/>
    </row>
    <row r="3562" spans="1:21">
      <c r="A3562" s="239" t="s">
        <v>3987</v>
      </c>
      <c r="B3562" s="239">
        <f t="shared" si="364"/>
        <v>368</v>
      </c>
      <c r="C3562" s="239">
        <f t="shared" si="365"/>
        <v>40</v>
      </c>
      <c r="E3562" s="149" t="s">
        <v>2834</v>
      </c>
      <c r="F3562" s="150">
        <v>324</v>
      </c>
      <c r="G3562" s="150">
        <v>1.1555200000000001</v>
      </c>
      <c r="H3562" s="150">
        <v>0.90800000000000003</v>
      </c>
      <c r="I3562" s="151">
        <f t="shared" si="360"/>
        <v>54.480000000000004</v>
      </c>
      <c r="J3562">
        <f t="shared" si="361"/>
        <v>36.32</v>
      </c>
      <c r="K3562">
        <f t="shared" si="362"/>
        <v>27.240000000000002</v>
      </c>
      <c r="L3562">
        <f t="shared" si="363"/>
        <v>40.86</v>
      </c>
      <c r="M3562" s="150"/>
      <c r="U3562" s="239"/>
    </row>
    <row r="3563" spans="1:21">
      <c r="A3563" s="239" t="s">
        <v>3987</v>
      </c>
      <c r="B3563" s="239">
        <f t="shared" si="364"/>
        <v>368</v>
      </c>
      <c r="C3563" s="239">
        <f t="shared" si="365"/>
        <v>45</v>
      </c>
      <c r="E3563" s="149" t="s">
        <v>2835</v>
      </c>
      <c r="F3563" s="150">
        <v>358</v>
      </c>
      <c r="G3563" s="150">
        <v>1.1555200000000001</v>
      </c>
      <c r="H3563" s="150">
        <v>1.004</v>
      </c>
      <c r="I3563" s="151">
        <f t="shared" si="360"/>
        <v>60.24</v>
      </c>
      <c r="J3563">
        <f t="shared" si="361"/>
        <v>40.159999999999997</v>
      </c>
      <c r="K3563">
        <f t="shared" si="362"/>
        <v>30.12</v>
      </c>
      <c r="L3563">
        <f t="shared" si="363"/>
        <v>45.18</v>
      </c>
      <c r="M3563" s="150"/>
      <c r="U3563" s="239"/>
    </row>
    <row r="3564" spans="1:21">
      <c r="A3564" s="239" t="s">
        <v>3987</v>
      </c>
      <c r="B3564" s="239">
        <f t="shared" si="364"/>
        <v>368</v>
      </c>
      <c r="C3564" s="239">
        <f t="shared" si="365"/>
        <v>50</v>
      </c>
      <c r="E3564" s="149" t="s">
        <v>2836</v>
      </c>
      <c r="F3564" s="150">
        <v>392</v>
      </c>
      <c r="G3564" s="150">
        <v>1.1555200000000001</v>
      </c>
      <c r="H3564" s="150">
        <v>1.0960000000000001</v>
      </c>
      <c r="I3564" s="151">
        <f t="shared" si="360"/>
        <v>65.760000000000005</v>
      </c>
      <c r="J3564">
        <f t="shared" si="361"/>
        <v>43.84</v>
      </c>
      <c r="K3564">
        <f t="shared" si="362"/>
        <v>32.880000000000003</v>
      </c>
      <c r="L3564">
        <f t="shared" si="363"/>
        <v>49.320000000000007</v>
      </c>
      <c r="M3564" s="150"/>
      <c r="U3564" s="239"/>
    </row>
    <row r="3565" spans="1:21">
      <c r="A3565" s="239" t="s">
        <v>3987</v>
      </c>
      <c r="B3565" s="239">
        <f t="shared" si="364"/>
        <v>368</v>
      </c>
      <c r="C3565" s="239">
        <f t="shared" si="365"/>
        <v>55</v>
      </c>
      <c r="E3565" s="149" t="s">
        <v>2837</v>
      </c>
      <c r="F3565" s="150">
        <v>425</v>
      </c>
      <c r="G3565" s="150">
        <v>1.1555200000000001</v>
      </c>
      <c r="H3565" s="150">
        <v>1.1919999999999999</v>
      </c>
      <c r="I3565" s="151">
        <f t="shared" si="360"/>
        <v>71.52</v>
      </c>
      <c r="J3565">
        <f t="shared" si="361"/>
        <v>47.679999999999993</v>
      </c>
      <c r="K3565">
        <f t="shared" si="362"/>
        <v>35.76</v>
      </c>
      <c r="L3565">
        <f t="shared" si="363"/>
        <v>53.64</v>
      </c>
      <c r="M3565" s="150"/>
      <c r="U3565" s="239"/>
    </row>
    <row r="3566" spans="1:21">
      <c r="A3566" s="239" t="s">
        <v>3987</v>
      </c>
      <c r="B3566" s="239">
        <f t="shared" si="364"/>
        <v>368</v>
      </c>
      <c r="C3566" s="239">
        <f t="shared" si="365"/>
        <v>60</v>
      </c>
      <c r="E3566" s="149" t="s">
        <v>2838</v>
      </c>
      <c r="F3566" s="150">
        <v>456</v>
      </c>
      <c r="G3566" s="150">
        <v>1.1555200000000001</v>
      </c>
      <c r="H3566" s="150">
        <v>1.276</v>
      </c>
      <c r="I3566" s="151">
        <f t="shared" si="360"/>
        <v>76.56</v>
      </c>
      <c r="J3566">
        <f t="shared" si="361"/>
        <v>51.04</v>
      </c>
      <c r="K3566">
        <f t="shared" si="362"/>
        <v>38.28</v>
      </c>
      <c r="L3566">
        <f t="shared" si="363"/>
        <v>57.42</v>
      </c>
      <c r="M3566" s="150"/>
      <c r="U3566" s="239"/>
    </row>
    <row r="3567" spans="1:21">
      <c r="A3567" s="239" t="s">
        <v>3987</v>
      </c>
      <c r="B3567" s="239">
        <f t="shared" si="364"/>
        <v>368</v>
      </c>
      <c r="C3567" s="239">
        <f t="shared" si="365"/>
        <v>65</v>
      </c>
      <c r="E3567" s="149" t="s">
        <v>2839</v>
      </c>
      <c r="F3567" s="150">
        <v>486</v>
      </c>
      <c r="G3567" s="150">
        <v>1.1555200000000001</v>
      </c>
      <c r="H3567" s="150">
        <v>1.36</v>
      </c>
      <c r="I3567" s="151">
        <f t="shared" si="360"/>
        <v>81.600000000000009</v>
      </c>
      <c r="J3567">
        <f t="shared" si="361"/>
        <v>54.400000000000006</v>
      </c>
      <c r="K3567">
        <f t="shared" si="362"/>
        <v>40.800000000000004</v>
      </c>
      <c r="L3567">
        <f t="shared" si="363"/>
        <v>61.2</v>
      </c>
      <c r="M3567" s="150"/>
      <c r="U3567" s="239"/>
    </row>
    <row r="3568" spans="1:21">
      <c r="A3568" s="239" t="s">
        <v>3987</v>
      </c>
      <c r="B3568" s="239">
        <f t="shared" si="364"/>
        <v>406.4</v>
      </c>
      <c r="C3568" s="239">
        <f t="shared" si="365"/>
        <v>5.6</v>
      </c>
      <c r="E3568" s="149" t="s">
        <v>2944</v>
      </c>
      <c r="F3568" s="150">
        <v>55.4</v>
      </c>
      <c r="G3568" s="150">
        <v>1.2760959999999999</v>
      </c>
      <c r="H3568" s="150">
        <v>0.156</v>
      </c>
      <c r="I3568" s="151">
        <f t="shared" si="360"/>
        <v>9.36</v>
      </c>
      <c r="J3568">
        <f t="shared" si="361"/>
        <v>6.2399999999999993</v>
      </c>
      <c r="K3568">
        <f t="shared" si="362"/>
        <v>4.68</v>
      </c>
      <c r="L3568">
        <f t="shared" si="363"/>
        <v>7.02</v>
      </c>
      <c r="M3568" s="150"/>
      <c r="U3568" s="239"/>
    </row>
    <row r="3569" spans="1:21">
      <c r="A3569" s="239" t="s">
        <v>3987</v>
      </c>
      <c r="B3569" s="239">
        <f t="shared" si="364"/>
        <v>406.4</v>
      </c>
      <c r="C3569" s="239">
        <f t="shared" si="365"/>
        <v>6.3</v>
      </c>
      <c r="E3569" s="149" t="s">
        <v>2947</v>
      </c>
      <c r="F3569" s="150">
        <v>62.2</v>
      </c>
      <c r="G3569" s="150">
        <v>1.2760959999999999</v>
      </c>
      <c r="H3569" s="150">
        <v>0.17599999999999999</v>
      </c>
      <c r="I3569" s="151">
        <f t="shared" si="360"/>
        <v>10.559999999999999</v>
      </c>
      <c r="J3569">
        <f t="shared" si="361"/>
        <v>7.0399999999999991</v>
      </c>
      <c r="K3569">
        <f t="shared" si="362"/>
        <v>5.2799999999999994</v>
      </c>
      <c r="L3569">
        <f t="shared" si="363"/>
        <v>7.919999999999999</v>
      </c>
      <c r="M3569" s="150"/>
      <c r="U3569" s="239"/>
    </row>
    <row r="3570" spans="1:21">
      <c r="A3570" s="239" t="s">
        <v>3987</v>
      </c>
      <c r="B3570" s="239">
        <f t="shared" si="364"/>
        <v>406.4</v>
      </c>
      <c r="C3570" s="239">
        <f t="shared" si="365"/>
        <v>7.1</v>
      </c>
      <c r="E3570" s="149" t="s">
        <v>2950</v>
      </c>
      <c r="F3570" s="150">
        <v>69.900000000000006</v>
      </c>
      <c r="G3570" s="150">
        <v>1.2760959999999999</v>
      </c>
      <c r="H3570" s="150">
        <v>0.19600000000000001</v>
      </c>
      <c r="I3570" s="151">
        <f t="shared" si="360"/>
        <v>11.76</v>
      </c>
      <c r="J3570">
        <f t="shared" si="361"/>
        <v>7.84</v>
      </c>
      <c r="K3570">
        <f t="shared" si="362"/>
        <v>5.88</v>
      </c>
      <c r="L3570">
        <f t="shared" si="363"/>
        <v>8.82</v>
      </c>
      <c r="M3570" s="150"/>
      <c r="U3570" s="239"/>
    </row>
    <row r="3571" spans="1:21">
      <c r="A3571" s="239" t="s">
        <v>3987</v>
      </c>
      <c r="B3571" s="239">
        <f t="shared" si="364"/>
        <v>406.4</v>
      </c>
      <c r="C3571" s="239">
        <f t="shared" si="365"/>
        <v>8.8000000000000007</v>
      </c>
      <c r="E3571" s="149" t="s">
        <v>2951</v>
      </c>
      <c r="F3571" s="150">
        <v>86.3</v>
      </c>
      <c r="G3571" s="150">
        <v>1.2760959999999999</v>
      </c>
      <c r="H3571" s="150">
        <v>0.24</v>
      </c>
      <c r="I3571" s="151">
        <f t="shared" si="360"/>
        <v>14.399999999999999</v>
      </c>
      <c r="J3571">
        <f t="shared" si="361"/>
        <v>9.5999999999999979</v>
      </c>
      <c r="K3571">
        <f t="shared" si="362"/>
        <v>7.1999999999999993</v>
      </c>
      <c r="L3571">
        <f t="shared" si="363"/>
        <v>10.799999999999999</v>
      </c>
      <c r="M3571" s="150"/>
      <c r="U3571" s="239"/>
    </row>
    <row r="3572" spans="1:21">
      <c r="A3572" s="239" t="s">
        <v>3987</v>
      </c>
      <c r="B3572" s="239">
        <f t="shared" si="364"/>
        <v>406.4</v>
      </c>
      <c r="C3572" s="239">
        <f t="shared" si="365"/>
        <v>10</v>
      </c>
      <c r="E3572" s="149" t="s">
        <v>2929</v>
      </c>
      <c r="F3572" s="150">
        <v>97.8</v>
      </c>
      <c r="G3572" s="150">
        <v>1.2760959999999999</v>
      </c>
      <c r="H3572" s="150">
        <v>0.27200000000000002</v>
      </c>
      <c r="I3572" s="151">
        <f t="shared" si="360"/>
        <v>16.32</v>
      </c>
      <c r="J3572">
        <f t="shared" si="361"/>
        <v>10.879999999999999</v>
      </c>
      <c r="K3572">
        <f t="shared" si="362"/>
        <v>8.16</v>
      </c>
      <c r="L3572">
        <f t="shared" si="363"/>
        <v>12.24</v>
      </c>
      <c r="M3572" s="150"/>
      <c r="U3572" s="239"/>
    </row>
    <row r="3573" spans="1:21">
      <c r="A3573" s="239" t="s">
        <v>3987</v>
      </c>
      <c r="B3573" s="239">
        <f t="shared" si="364"/>
        <v>406.4</v>
      </c>
      <c r="C3573" s="239">
        <f t="shared" si="365"/>
        <v>11</v>
      </c>
      <c r="E3573" s="149" t="s">
        <v>2930</v>
      </c>
      <c r="F3573" s="150">
        <v>107</v>
      </c>
      <c r="G3573" s="150">
        <v>1.2760959999999999</v>
      </c>
      <c r="H3573" s="150">
        <v>0.3</v>
      </c>
      <c r="I3573" s="151">
        <f t="shared" si="360"/>
        <v>18</v>
      </c>
      <c r="J3573">
        <f t="shared" si="361"/>
        <v>12</v>
      </c>
      <c r="K3573">
        <f t="shared" si="362"/>
        <v>9</v>
      </c>
      <c r="L3573">
        <f t="shared" si="363"/>
        <v>13.5</v>
      </c>
      <c r="M3573" s="150"/>
      <c r="U3573" s="239"/>
    </row>
    <row r="3574" spans="1:21">
      <c r="A3574" s="239" t="s">
        <v>3987</v>
      </c>
      <c r="B3574" s="239">
        <f t="shared" si="364"/>
        <v>406.4</v>
      </c>
      <c r="C3574" s="239">
        <f t="shared" si="365"/>
        <v>12.5</v>
      </c>
      <c r="E3574" s="149" t="s">
        <v>2931</v>
      </c>
      <c r="F3574" s="150">
        <v>121</v>
      </c>
      <c r="G3574" s="150">
        <v>1.2760959999999999</v>
      </c>
      <c r="H3574" s="150">
        <v>0.34</v>
      </c>
      <c r="I3574" s="151">
        <f t="shared" si="360"/>
        <v>20.400000000000002</v>
      </c>
      <c r="J3574">
        <f t="shared" si="361"/>
        <v>13.600000000000001</v>
      </c>
      <c r="K3574">
        <f t="shared" si="362"/>
        <v>10.200000000000001</v>
      </c>
      <c r="L3574">
        <f t="shared" si="363"/>
        <v>15.3</v>
      </c>
      <c r="M3574" s="150"/>
      <c r="U3574" s="239"/>
    </row>
    <row r="3575" spans="1:21">
      <c r="A3575" s="239" t="s">
        <v>3987</v>
      </c>
      <c r="B3575" s="239">
        <f t="shared" si="364"/>
        <v>406.4</v>
      </c>
      <c r="C3575" s="239">
        <f t="shared" si="365"/>
        <v>14.2</v>
      </c>
      <c r="E3575" s="149" t="s">
        <v>2932</v>
      </c>
      <c r="F3575" s="150">
        <v>137</v>
      </c>
      <c r="G3575" s="150">
        <v>1.2760959999999999</v>
      </c>
      <c r="H3575" s="150">
        <v>0.38400000000000001</v>
      </c>
      <c r="I3575" s="151">
        <f t="shared" si="360"/>
        <v>23.04</v>
      </c>
      <c r="J3575">
        <f t="shared" si="361"/>
        <v>15.36</v>
      </c>
      <c r="K3575">
        <f t="shared" si="362"/>
        <v>11.52</v>
      </c>
      <c r="L3575">
        <f t="shared" si="363"/>
        <v>17.28</v>
      </c>
      <c r="M3575" s="150"/>
      <c r="U3575" s="239"/>
    </row>
    <row r="3576" spans="1:21">
      <c r="A3576" s="239" t="s">
        <v>3987</v>
      </c>
      <c r="B3576" s="239">
        <f t="shared" si="364"/>
        <v>406.4</v>
      </c>
      <c r="C3576" s="239">
        <f t="shared" si="365"/>
        <v>16</v>
      </c>
      <c r="E3576" s="149" t="s">
        <v>2933</v>
      </c>
      <c r="F3576" s="150">
        <v>154</v>
      </c>
      <c r="G3576" s="150">
        <v>1.2760959999999999</v>
      </c>
      <c r="H3576" s="150">
        <v>0.43200000000000005</v>
      </c>
      <c r="I3576" s="151">
        <f t="shared" si="360"/>
        <v>25.92</v>
      </c>
      <c r="J3576">
        <f t="shared" si="361"/>
        <v>17.28</v>
      </c>
      <c r="K3576">
        <f t="shared" si="362"/>
        <v>12.96</v>
      </c>
      <c r="L3576">
        <f t="shared" si="363"/>
        <v>19.440000000000001</v>
      </c>
      <c r="M3576" s="150"/>
      <c r="U3576" s="239"/>
    </row>
    <row r="3577" spans="1:21">
      <c r="A3577" s="239" t="s">
        <v>3987</v>
      </c>
      <c r="B3577" s="239">
        <f t="shared" si="364"/>
        <v>406.4</v>
      </c>
      <c r="C3577" s="239">
        <f t="shared" si="365"/>
        <v>17.5</v>
      </c>
      <c r="E3577" s="149" t="s">
        <v>2934</v>
      </c>
      <c r="F3577" s="150">
        <v>168</v>
      </c>
      <c r="G3577" s="150">
        <v>1.2760959999999999</v>
      </c>
      <c r="H3577" s="150">
        <v>0.47199999999999998</v>
      </c>
      <c r="I3577" s="151">
        <f t="shared" si="360"/>
        <v>28.32</v>
      </c>
      <c r="J3577">
        <f t="shared" si="361"/>
        <v>18.88</v>
      </c>
      <c r="K3577">
        <f t="shared" si="362"/>
        <v>14.16</v>
      </c>
      <c r="L3577">
        <f t="shared" si="363"/>
        <v>21.240000000000002</v>
      </c>
      <c r="M3577" s="150"/>
      <c r="U3577" s="239"/>
    </row>
    <row r="3578" spans="1:21">
      <c r="A3578" s="239" t="s">
        <v>3987</v>
      </c>
      <c r="B3578" s="239">
        <f t="shared" si="364"/>
        <v>406.4</v>
      </c>
      <c r="C3578" s="239">
        <f t="shared" si="365"/>
        <v>20</v>
      </c>
      <c r="E3578" s="149" t="s">
        <v>2935</v>
      </c>
      <c r="F3578" s="150">
        <v>191</v>
      </c>
      <c r="G3578" s="150">
        <v>1.2760959999999999</v>
      </c>
      <c r="H3578" s="150">
        <v>0.53600000000000003</v>
      </c>
      <c r="I3578" s="151">
        <f t="shared" si="360"/>
        <v>32.160000000000004</v>
      </c>
      <c r="J3578">
        <f t="shared" si="361"/>
        <v>21.44</v>
      </c>
      <c r="K3578">
        <f t="shared" si="362"/>
        <v>16.080000000000002</v>
      </c>
      <c r="L3578">
        <f t="shared" si="363"/>
        <v>24.120000000000005</v>
      </c>
      <c r="M3578" s="150"/>
      <c r="U3578" s="239"/>
    </row>
    <row r="3579" spans="1:21">
      <c r="A3579" s="239" t="s">
        <v>3987</v>
      </c>
      <c r="B3579" s="239">
        <f t="shared" si="364"/>
        <v>406.4</v>
      </c>
      <c r="C3579" s="239">
        <f t="shared" si="365"/>
        <v>22.2</v>
      </c>
      <c r="E3579" s="149" t="s">
        <v>2936</v>
      </c>
      <c r="F3579" s="150">
        <v>210</v>
      </c>
      <c r="G3579" s="150">
        <v>1.2760959999999999</v>
      </c>
      <c r="H3579" s="150">
        <v>0.58799999999999997</v>
      </c>
      <c r="I3579" s="151">
        <f t="shared" si="360"/>
        <v>35.28</v>
      </c>
      <c r="J3579">
        <f t="shared" si="361"/>
        <v>23.52</v>
      </c>
      <c r="K3579">
        <f t="shared" si="362"/>
        <v>17.64</v>
      </c>
      <c r="L3579">
        <f t="shared" si="363"/>
        <v>26.46</v>
      </c>
      <c r="M3579" s="150"/>
      <c r="U3579" s="239"/>
    </row>
    <row r="3580" spans="1:21">
      <c r="A3580" s="239" t="s">
        <v>3987</v>
      </c>
      <c r="B3580" s="239">
        <f t="shared" si="364"/>
        <v>406.4</v>
      </c>
      <c r="C3580" s="239">
        <f t="shared" si="365"/>
        <v>25</v>
      </c>
      <c r="E3580" s="149" t="s">
        <v>2937</v>
      </c>
      <c r="F3580" s="150">
        <v>235</v>
      </c>
      <c r="G3580" s="150">
        <v>1.2760959999999999</v>
      </c>
      <c r="H3580" s="150">
        <v>0.66</v>
      </c>
      <c r="I3580" s="151">
        <f t="shared" si="360"/>
        <v>39.6</v>
      </c>
      <c r="J3580">
        <f t="shared" si="361"/>
        <v>26.4</v>
      </c>
      <c r="K3580">
        <f t="shared" si="362"/>
        <v>19.8</v>
      </c>
      <c r="L3580">
        <f t="shared" si="363"/>
        <v>29.700000000000003</v>
      </c>
      <c r="M3580" s="150"/>
      <c r="U3580" s="239"/>
    </row>
    <row r="3581" spans="1:21">
      <c r="A3581" s="239" t="s">
        <v>3987</v>
      </c>
      <c r="B3581" s="239">
        <f t="shared" si="364"/>
        <v>406.4</v>
      </c>
      <c r="C3581" s="239">
        <f t="shared" si="365"/>
        <v>28</v>
      </c>
      <c r="E3581" s="149" t="s">
        <v>2938</v>
      </c>
      <c r="F3581" s="150">
        <v>261</v>
      </c>
      <c r="G3581" s="150">
        <v>1.2760959999999999</v>
      </c>
      <c r="H3581" s="150">
        <v>0.73199999999999998</v>
      </c>
      <c r="I3581" s="151">
        <f t="shared" si="360"/>
        <v>43.92</v>
      </c>
      <c r="J3581">
        <f t="shared" si="361"/>
        <v>29.28</v>
      </c>
      <c r="K3581">
        <f t="shared" si="362"/>
        <v>21.96</v>
      </c>
      <c r="L3581">
        <f t="shared" si="363"/>
        <v>32.94</v>
      </c>
      <c r="M3581" s="150"/>
      <c r="U3581" s="239"/>
    </row>
    <row r="3582" spans="1:21">
      <c r="A3582" s="239" t="s">
        <v>3987</v>
      </c>
      <c r="B3582" s="239">
        <f t="shared" si="364"/>
        <v>406.4</v>
      </c>
      <c r="C3582" s="239">
        <f t="shared" si="365"/>
        <v>30</v>
      </c>
      <c r="E3582" s="149" t="s">
        <v>2939</v>
      </c>
      <c r="F3582" s="150">
        <v>278</v>
      </c>
      <c r="G3582" s="150">
        <v>1.2760959999999999</v>
      </c>
      <c r="H3582" s="150">
        <v>0.78</v>
      </c>
      <c r="I3582" s="151">
        <f t="shared" si="360"/>
        <v>46.800000000000004</v>
      </c>
      <c r="J3582">
        <f t="shared" si="361"/>
        <v>31.200000000000003</v>
      </c>
      <c r="K3582">
        <f t="shared" si="362"/>
        <v>23.400000000000002</v>
      </c>
      <c r="L3582">
        <f t="shared" si="363"/>
        <v>35.1</v>
      </c>
      <c r="M3582" s="150"/>
      <c r="U3582" s="239"/>
    </row>
    <row r="3583" spans="1:21">
      <c r="A3583" s="239" t="s">
        <v>3987</v>
      </c>
      <c r="B3583" s="239">
        <f t="shared" si="364"/>
        <v>406.4</v>
      </c>
      <c r="C3583" s="239">
        <f t="shared" si="365"/>
        <v>32</v>
      </c>
      <c r="E3583" s="149" t="s">
        <v>2940</v>
      </c>
      <c r="F3583" s="150">
        <v>295</v>
      </c>
      <c r="G3583" s="150">
        <v>1.2760959999999999</v>
      </c>
      <c r="H3583" s="150">
        <v>0.82799999999999996</v>
      </c>
      <c r="I3583" s="151">
        <f t="shared" si="360"/>
        <v>49.68</v>
      </c>
      <c r="J3583">
        <f t="shared" si="361"/>
        <v>33.119999999999997</v>
      </c>
      <c r="K3583">
        <f t="shared" si="362"/>
        <v>24.84</v>
      </c>
      <c r="L3583">
        <f t="shared" si="363"/>
        <v>37.26</v>
      </c>
      <c r="M3583" s="150"/>
      <c r="U3583" s="239"/>
    </row>
    <row r="3584" spans="1:21">
      <c r="A3584" s="239" t="s">
        <v>3987</v>
      </c>
      <c r="B3584" s="239">
        <f t="shared" si="364"/>
        <v>406.4</v>
      </c>
      <c r="C3584" s="239">
        <f t="shared" si="365"/>
        <v>36</v>
      </c>
      <c r="E3584" s="149" t="s">
        <v>2941</v>
      </c>
      <c r="F3584" s="150">
        <v>329</v>
      </c>
      <c r="G3584" s="150">
        <v>1.2760959999999999</v>
      </c>
      <c r="H3584" s="150">
        <v>0.92</v>
      </c>
      <c r="I3584" s="151">
        <f t="shared" si="360"/>
        <v>55.2</v>
      </c>
      <c r="J3584">
        <f t="shared" si="361"/>
        <v>36.799999999999997</v>
      </c>
      <c r="K3584">
        <f t="shared" si="362"/>
        <v>27.6</v>
      </c>
      <c r="L3584">
        <f t="shared" si="363"/>
        <v>41.400000000000006</v>
      </c>
      <c r="M3584" s="150"/>
      <c r="U3584" s="239"/>
    </row>
    <row r="3585" spans="1:21">
      <c r="A3585" s="239" t="s">
        <v>3987</v>
      </c>
      <c r="B3585" s="239">
        <f t="shared" si="364"/>
        <v>406.4</v>
      </c>
      <c r="C3585" s="239">
        <f t="shared" si="365"/>
        <v>40</v>
      </c>
      <c r="E3585" s="149" t="s">
        <v>2942</v>
      </c>
      <c r="F3585" s="150">
        <v>361</v>
      </c>
      <c r="G3585" s="150">
        <v>1.2760959999999999</v>
      </c>
      <c r="H3585" s="150">
        <v>1.012</v>
      </c>
      <c r="I3585" s="151">
        <f t="shared" ref="I3585:I3648" si="366">H3585*60</f>
        <v>60.72</v>
      </c>
      <c r="J3585">
        <f t="shared" ref="J3585:J3648" si="367">40/60*I3585</f>
        <v>40.479999999999997</v>
      </c>
      <c r="K3585">
        <f t="shared" ref="K3585:K3648" si="368">(30/60*I3585)</f>
        <v>30.36</v>
      </c>
      <c r="L3585">
        <f t="shared" ref="L3585:L3648" si="369">45/60*I3585</f>
        <v>45.54</v>
      </c>
      <c r="M3585" s="150"/>
      <c r="U3585" s="239"/>
    </row>
    <row r="3586" spans="1:21">
      <c r="A3586" s="239" t="s">
        <v>3987</v>
      </c>
      <c r="B3586" s="239">
        <f t="shared" si="364"/>
        <v>406.4</v>
      </c>
      <c r="C3586" s="239">
        <f t="shared" si="365"/>
        <v>45</v>
      </c>
      <c r="E3586" s="149" t="s">
        <v>2943</v>
      </c>
      <c r="F3586" s="150">
        <v>401</v>
      </c>
      <c r="G3586" s="150">
        <v>1.2760959999999999</v>
      </c>
      <c r="H3586" s="150">
        <v>1.1240000000000001</v>
      </c>
      <c r="I3586" s="151">
        <f t="shared" si="366"/>
        <v>67.440000000000012</v>
      </c>
      <c r="J3586">
        <f t="shared" si="367"/>
        <v>44.960000000000008</v>
      </c>
      <c r="K3586">
        <f t="shared" si="368"/>
        <v>33.720000000000006</v>
      </c>
      <c r="L3586">
        <f t="shared" si="369"/>
        <v>50.580000000000013</v>
      </c>
      <c r="M3586" s="150"/>
      <c r="U3586" s="239"/>
    </row>
    <row r="3587" spans="1:21">
      <c r="A3587" s="239" t="s">
        <v>3987</v>
      </c>
      <c r="B3587" s="239">
        <f t="shared" si="364"/>
        <v>406.4</v>
      </c>
      <c r="C3587" s="239">
        <f t="shared" si="365"/>
        <v>50</v>
      </c>
      <c r="E3587" s="149" t="s">
        <v>2945</v>
      </c>
      <c r="F3587" s="150">
        <v>439</v>
      </c>
      <c r="G3587" s="150">
        <v>1.2760959999999999</v>
      </c>
      <c r="H3587" s="150">
        <v>1.228</v>
      </c>
      <c r="I3587" s="151">
        <f t="shared" si="366"/>
        <v>73.679999999999993</v>
      </c>
      <c r="J3587">
        <f t="shared" si="367"/>
        <v>49.11999999999999</v>
      </c>
      <c r="K3587">
        <f t="shared" si="368"/>
        <v>36.839999999999996</v>
      </c>
      <c r="L3587">
        <f t="shared" si="369"/>
        <v>55.259999999999991</v>
      </c>
      <c r="M3587" s="150"/>
      <c r="U3587" s="239"/>
    </row>
    <row r="3588" spans="1:21">
      <c r="A3588" s="239" t="s">
        <v>3987</v>
      </c>
      <c r="B3588" s="239">
        <f t="shared" si="364"/>
        <v>406.4</v>
      </c>
      <c r="C3588" s="239">
        <f t="shared" si="365"/>
        <v>55</v>
      </c>
      <c r="E3588" s="149" t="s">
        <v>2946</v>
      </c>
      <c r="F3588" s="150">
        <v>477</v>
      </c>
      <c r="G3588" s="150">
        <v>1.2760959999999999</v>
      </c>
      <c r="H3588" s="150">
        <v>1.3359999999999999</v>
      </c>
      <c r="I3588" s="151">
        <f t="shared" si="366"/>
        <v>80.16</v>
      </c>
      <c r="J3588">
        <f t="shared" si="367"/>
        <v>53.44</v>
      </c>
      <c r="K3588">
        <f t="shared" si="368"/>
        <v>40.08</v>
      </c>
      <c r="L3588">
        <f t="shared" si="369"/>
        <v>60.12</v>
      </c>
      <c r="M3588" s="150"/>
      <c r="U3588" s="239"/>
    </row>
    <row r="3589" spans="1:21">
      <c r="A3589" s="239" t="s">
        <v>3987</v>
      </c>
      <c r="B3589" s="239">
        <f t="shared" si="364"/>
        <v>406.4</v>
      </c>
      <c r="C3589" s="239">
        <f t="shared" si="365"/>
        <v>60</v>
      </c>
      <c r="E3589" s="149" t="s">
        <v>2948</v>
      </c>
      <c r="F3589" s="150">
        <v>513</v>
      </c>
      <c r="G3589" s="150">
        <v>1.2760959999999999</v>
      </c>
      <c r="H3589" s="150">
        <v>1.4359999999999999</v>
      </c>
      <c r="I3589" s="151">
        <f t="shared" si="366"/>
        <v>86.16</v>
      </c>
      <c r="J3589">
        <f t="shared" si="367"/>
        <v>57.44</v>
      </c>
      <c r="K3589">
        <f t="shared" si="368"/>
        <v>43.08</v>
      </c>
      <c r="L3589">
        <f t="shared" si="369"/>
        <v>64.62</v>
      </c>
      <c r="M3589" s="150"/>
      <c r="U3589" s="239"/>
    </row>
    <row r="3590" spans="1:21">
      <c r="A3590" s="239" t="s">
        <v>3987</v>
      </c>
      <c r="B3590" s="239">
        <f t="shared" si="364"/>
        <v>406.4</v>
      </c>
      <c r="C3590" s="239">
        <f t="shared" si="365"/>
        <v>65</v>
      </c>
      <c r="E3590" s="149" t="s">
        <v>2949</v>
      </c>
      <c r="F3590" s="150">
        <v>547</v>
      </c>
      <c r="G3590" s="150">
        <v>1.2760959999999999</v>
      </c>
      <c r="H3590" s="150">
        <v>1.532</v>
      </c>
      <c r="I3590" s="151">
        <f t="shared" si="366"/>
        <v>91.92</v>
      </c>
      <c r="J3590">
        <f t="shared" si="367"/>
        <v>61.28</v>
      </c>
      <c r="K3590">
        <f t="shared" si="368"/>
        <v>45.96</v>
      </c>
      <c r="L3590">
        <f t="shared" si="369"/>
        <v>68.94</v>
      </c>
      <c r="M3590" s="150"/>
      <c r="U3590" s="239"/>
    </row>
    <row r="3591" spans="1:21">
      <c r="A3591" s="239" t="s">
        <v>3987</v>
      </c>
      <c r="B3591" s="239">
        <f t="shared" si="364"/>
        <v>419</v>
      </c>
      <c r="C3591" s="239">
        <f t="shared" si="365"/>
        <v>10</v>
      </c>
      <c r="E3591" s="149" t="s">
        <v>2958</v>
      </c>
      <c r="F3591" s="150">
        <v>101</v>
      </c>
      <c r="G3591" s="150">
        <v>1.3156600000000001</v>
      </c>
      <c r="H3591" s="150">
        <v>0.28399999999999997</v>
      </c>
      <c r="I3591" s="151">
        <f t="shared" si="366"/>
        <v>17.04</v>
      </c>
      <c r="J3591">
        <f t="shared" si="367"/>
        <v>11.36</v>
      </c>
      <c r="K3591">
        <f t="shared" si="368"/>
        <v>8.52</v>
      </c>
      <c r="L3591">
        <f t="shared" si="369"/>
        <v>12.78</v>
      </c>
      <c r="M3591" s="150"/>
      <c r="U3591" s="239"/>
    </row>
    <row r="3592" spans="1:21">
      <c r="A3592" s="239" t="s">
        <v>3987</v>
      </c>
      <c r="B3592" s="239">
        <f t="shared" si="364"/>
        <v>419</v>
      </c>
      <c r="C3592" s="239">
        <f t="shared" si="365"/>
        <v>12.5</v>
      </c>
      <c r="E3592" s="149" t="s">
        <v>2959</v>
      </c>
      <c r="F3592" s="150">
        <v>125</v>
      </c>
      <c r="G3592" s="150">
        <v>1.3156600000000001</v>
      </c>
      <c r="H3592" s="150">
        <v>0.35199999999999998</v>
      </c>
      <c r="I3592" s="151">
        <f t="shared" si="366"/>
        <v>21.119999999999997</v>
      </c>
      <c r="J3592">
        <f t="shared" si="367"/>
        <v>14.079999999999998</v>
      </c>
      <c r="K3592">
        <f t="shared" si="368"/>
        <v>10.559999999999999</v>
      </c>
      <c r="L3592">
        <f t="shared" si="369"/>
        <v>15.839999999999998</v>
      </c>
      <c r="M3592" s="150"/>
      <c r="U3592" s="239"/>
    </row>
    <row r="3593" spans="1:21">
      <c r="A3593" s="239" t="s">
        <v>3987</v>
      </c>
      <c r="B3593" s="239">
        <f t="shared" si="364"/>
        <v>419</v>
      </c>
      <c r="C3593" s="239">
        <f t="shared" si="365"/>
        <v>16</v>
      </c>
      <c r="E3593" s="149" t="s">
        <v>2960</v>
      </c>
      <c r="F3593" s="150">
        <v>159</v>
      </c>
      <c r="G3593" s="150">
        <v>1.3156600000000001</v>
      </c>
      <c r="H3593" s="150">
        <v>0.44400000000000006</v>
      </c>
      <c r="I3593" s="151">
        <f t="shared" si="366"/>
        <v>26.640000000000004</v>
      </c>
      <c r="J3593">
        <f t="shared" si="367"/>
        <v>17.760000000000002</v>
      </c>
      <c r="K3593">
        <f t="shared" si="368"/>
        <v>13.320000000000002</v>
      </c>
      <c r="L3593">
        <f t="shared" si="369"/>
        <v>19.980000000000004</v>
      </c>
      <c r="M3593" s="150"/>
      <c r="U3593" s="239"/>
    </row>
    <row r="3594" spans="1:21">
      <c r="A3594" s="239" t="s">
        <v>3987</v>
      </c>
      <c r="B3594" s="239">
        <f t="shared" si="364"/>
        <v>419</v>
      </c>
      <c r="C3594" s="239">
        <f t="shared" si="365"/>
        <v>20</v>
      </c>
      <c r="E3594" s="149" t="s">
        <v>2961</v>
      </c>
      <c r="F3594" s="150">
        <v>197</v>
      </c>
      <c r="G3594" s="150">
        <v>1.3156600000000001</v>
      </c>
      <c r="H3594" s="150">
        <v>0.55199999999999994</v>
      </c>
      <c r="I3594" s="151">
        <f t="shared" si="366"/>
        <v>33.119999999999997</v>
      </c>
      <c r="J3594">
        <f t="shared" si="367"/>
        <v>22.08</v>
      </c>
      <c r="K3594">
        <f t="shared" si="368"/>
        <v>16.559999999999999</v>
      </c>
      <c r="L3594">
        <f t="shared" si="369"/>
        <v>24.839999999999996</v>
      </c>
      <c r="M3594" s="150"/>
      <c r="U3594" s="239"/>
    </row>
    <row r="3595" spans="1:21">
      <c r="A3595" s="239" t="s">
        <v>3987</v>
      </c>
      <c r="B3595" s="239">
        <f t="shared" si="364"/>
        <v>419</v>
      </c>
      <c r="C3595" s="239">
        <f t="shared" si="365"/>
        <v>25</v>
      </c>
      <c r="E3595" s="149" t="s">
        <v>2962</v>
      </c>
      <c r="F3595" s="150">
        <v>243</v>
      </c>
      <c r="G3595" s="150">
        <v>1.3156600000000001</v>
      </c>
      <c r="H3595" s="150">
        <v>0.68</v>
      </c>
      <c r="I3595" s="151">
        <f t="shared" si="366"/>
        <v>40.800000000000004</v>
      </c>
      <c r="J3595">
        <f t="shared" si="367"/>
        <v>27.200000000000003</v>
      </c>
      <c r="K3595">
        <f t="shared" si="368"/>
        <v>20.400000000000002</v>
      </c>
      <c r="L3595">
        <f t="shared" si="369"/>
        <v>30.6</v>
      </c>
      <c r="M3595" s="150"/>
      <c r="U3595" s="239"/>
    </row>
    <row r="3596" spans="1:21">
      <c r="A3596" s="239" t="s">
        <v>3987</v>
      </c>
      <c r="B3596" s="239">
        <f t="shared" si="364"/>
        <v>419</v>
      </c>
      <c r="C3596" s="239">
        <f t="shared" si="365"/>
        <v>28</v>
      </c>
      <c r="E3596" s="149" t="s">
        <v>2963</v>
      </c>
      <c r="F3596" s="150">
        <v>270</v>
      </c>
      <c r="G3596" s="150">
        <v>1.3156600000000001</v>
      </c>
      <c r="H3596" s="150">
        <v>0.75600000000000001</v>
      </c>
      <c r="I3596" s="151">
        <f t="shared" si="366"/>
        <v>45.36</v>
      </c>
      <c r="J3596">
        <f t="shared" si="367"/>
        <v>30.24</v>
      </c>
      <c r="K3596">
        <f t="shared" si="368"/>
        <v>22.68</v>
      </c>
      <c r="L3596">
        <f t="shared" si="369"/>
        <v>34.019999999999996</v>
      </c>
      <c r="M3596" s="150"/>
      <c r="U3596" s="239"/>
    </row>
    <row r="3597" spans="1:21">
      <c r="A3597" s="239" t="s">
        <v>3987</v>
      </c>
      <c r="B3597" s="239">
        <f t="shared" si="364"/>
        <v>419</v>
      </c>
      <c r="C3597" s="239">
        <f t="shared" si="365"/>
        <v>30</v>
      </c>
      <c r="E3597" s="149" t="s">
        <v>2964</v>
      </c>
      <c r="F3597" s="150">
        <v>288</v>
      </c>
      <c r="G3597" s="150">
        <v>1.3156600000000001</v>
      </c>
      <c r="H3597" s="150">
        <v>0.80800000000000005</v>
      </c>
      <c r="I3597" s="151">
        <f t="shared" si="366"/>
        <v>48.480000000000004</v>
      </c>
      <c r="J3597">
        <f t="shared" si="367"/>
        <v>32.32</v>
      </c>
      <c r="K3597">
        <f t="shared" si="368"/>
        <v>24.240000000000002</v>
      </c>
      <c r="L3597">
        <f t="shared" si="369"/>
        <v>36.36</v>
      </c>
      <c r="M3597" s="150"/>
      <c r="U3597" s="239"/>
    </row>
    <row r="3598" spans="1:21">
      <c r="A3598" s="239" t="s">
        <v>3987</v>
      </c>
      <c r="B3598" s="239">
        <f t="shared" si="364"/>
        <v>419</v>
      </c>
      <c r="C3598" s="239">
        <f t="shared" si="365"/>
        <v>32</v>
      </c>
      <c r="E3598" s="149" t="s">
        <v>2965</v>
      </c>
      <c r="F3598" s="150">
        <v>305</v>
      </c>
      <c r="G3598" s="150">
        <v>1.3156600000000001</v>
      </c>
      <c r="H3598" s="150">
        <v>0.85600000000000009</v>
      </c>
      <c r="I3598" s="151">
        <f t="shared" si="366"/>
        <v>51.360000000000007</v>
      </c>
      <c r="J3598">
        <f t="shared" si="367"/>
        <v>34.24</v>
      </c>
      <c r="K3598">
        <f t="shared" si="368"/>
        <v>25.680000000000003</v>
      </c>
      <c r="L3598">
        <f t="shared" si="369"/>
        <v>38.520000000000003</v>
      </c>
      <c r="M3598" s="150"/>
      <c r="U3598" s="239"/>
    </row>
    <row r="3599" spans="1:21">
      <c r="A3599" s="239" t="s">
        <v>3987</v>
      </c>
      <c r="B3599" s="239">
        <f t="shared" si="364"/>
        <v>419</v>
      </c>
      <c r="C3599" s="239">
        <f t="shared" si="365"/>
        <v>36</v>
      </c>
      <c r="E3599" s="149" t="s">
        <v>2966</v>
      </c>
      <c r="F3599" s="150">
        <v>340</v>
      </c>
      <c r="G3599" s="150">
        <v>1.3156600000000001</v>
      </c>
      <c r="H3599" s="150">
        <v>0.95199999999999996</v>
      </c>
      <c r="I3599" s="151">
        <f t="shared" si="366"/>
        <v>57.12</v>
      </c>
      <c r="J3599">
        <f t="shared" si="367"/>
        <v>38.08</v>
      </c>
      <c r="K3599">
        <f t="shared" si="368"/>
        <v>28.56</v>
      </c>
      <c r="L3599">
        <f t="shared" si="369"/>
        <v>42.839999999999996</v>
      </c>
      <c r="M3599" s="150"/>
      <c r="U3599" s="239"/>
    </row>
    <row r="3600" spans="1:21">
      <c r="A3600" s="239" t="s">
        <v>3987</v>
      </c>
      <c r="B3600" s="239">
        <f t="shared" si="364"/>
        <v>419</v>
      </c>
      <c r="C3600" s="239">
        <f t="shared" si="365"/>
        <v>40</v>
      </c>
      <c r="E3600" s="149" t="s">
        <v>2967</v>
      </c>
      <c r="F3600" s="150">
        <v>374</v>
      </c>
      <c r="G3600" s="150">
        <v>1.3156600000000001</v>
      </c>
      <c r="H3600" s="150">
        <v>1.048</v>
      </c>
      <c r="I3600" s="151">
        <f t="shared" si="366"/>
        <v>62.88</v>
      </c>
      <c r="J3600">
        <f t="shared" si="367"/>
        <v>41.92</v>
      </c>
      <c r="K3600">
        <f t="shared" si="368"/>
        <v>31.44</v>
      </c>
      <c r="L3600">
        <f t="shared" si="369"/>
        <v>47.160000000000004</v>
      </c>
      <c r="M3600" s="150"/>
      <c r="U3600" s="239"/>
    </row>
    <row r="3601" spans="1:21">
      <c r="A3601" s="239" t="s">
        <v>3987</v>
      </c>
      <c r="B3601" s="239">
        <f t="shared" si="364"/>
        <v>419</v>
      </c>
      <c r="C3601" s="239">
        <f t="shared" si="365"/>
        <v>45</v>
      </c>
      <c r="E3601" s="149" t="s">
        <v>2968</v>
      </c>
      <c r="F3601" s="150">
        <v>415</v>
      </c>
      <c r="G3601" s="150">
        <v>1.3156600000000001</v>
      </c>
      <c r="H3601" s="150">
        <v>1.1640000000000001</v>
      </c>
      <c r="I3601" s="151">
        <f t="shared" si="366"/>
        <v>69.84</v>
      </c>
      <c r="J3601">
        <f t="shared" si="367"/>
        <v>46.56</v>
      </c>
      <c r="K3601">
        <f t="shared" si="368"/>
        <v>34.92</v>
      </c>
      <c r="L3601">
        <f t="shared" si="369"/>
        <v>52.38</v>
      </c>
      <c r="M3601" s="150"/>
      <c r="U3601" s="239"/>
    </row>
    <row r="3602" spans="1:21">
      <c r="A3602" s="239" t="s">
        <v>3987</v>
      </c>
      <c r="B3602" s="239">
        <f t="shared" si="364"/>
        <v>419</v>
      </c>
      <c r="C3602" s="239">
        <f t="shared" si="365"/>
        <v>50</v>
      </c>
      <c r="E3602" s="149" t="s">
        <v>2969</v>
      </c>
      <c r="F3602" s="150">
        <v>455</v>
      </c>
      <c r="G3602" s="150">
        <v>1.3156600000000001</v>
      </c>
      <c r="H3602" s="150">
        <v>1.276</v>
      </c>
      <c r="I3602" s="151">
        <f t="shared" si="366"/>
        <v>76.56</v>
      </c>
      <c r="J3602">
        <f t="shared" si="367"/>
        <v>51.04</v>
      </c>
      <c r="K3602">
        <f t="shared" si="368"/>
        <v>38.28</v>
      </c>
      <c r="L3602">
        <f t="shared" si="369"/>
        <v>57.42</v>
      </c>
      <c r="M3602" s="150"/>
      <c r="U3602" s="239"/>
    </row>
    <row r="3603" spans="1:21">
      <c r="A3603" s="239" t="s">
        <v>3987</v>
      </c>
      <c r="B3603" s="239">
        <f t="shared" si="364"/>
        <v>419</v>
      </c>
      <c r="C3603" s="239">
        <f t="shared" si="365"/>
        <v>55</v>
      </c>
      <c r="E3603" s="149" t="s">
        <v>2970</v>
      </c>
      <c r="F3603" s="150">
        <v>494</v>
      </c>
      <c r="G3603" s="150">
        <v>1.3156600000000001</v>
      </c>
      <c r="H3603" s="150">
        <v>1.3839999999999999</v>
      </c>
      <c r="I3603" s="151">
        <f t="shared" si="366"/>
        <v>83.039999999999992</v>
      </c>
      <c r="J3603">
        <f t="shared" si="367"/>
        <v>55.359999999999992</v>
      </c>
      <c r="K3603">
        <f t="shared" si="368"/>
        <v>41.519999999999996</v>
      </c>
      <c r="L3603">
        <f t="shared" si="369"/>
        <v>62.279999999999994</v>
      </c>
      <c r="M3603" s="150"/>
      <c r="U3603" s="239"/>
    </row>
    <row r="3604" spans="1:21">
      <c r="A3604" s="239" t="s">
        <v>3987</v>
      </c>
      <c r="B3604" s="239">
        <f t="shared" si="364"/>
        <v>419</v>
      </c>
      <c r="C3604" s="239">
        <f t="shared" si="365"/>
        <v>60</v>
      </c>
      <c r="E3604" s="149" t="s">
        <v>2971</v>
      </c>
      <c r="F3604" s="150">
        <v>539</v>
      </c>
      <c r="G3604" s="150">
        <v>1.3156600000000001</v>
      </c>
      <c r="H3604" s="150">
        <v>1.508</v>
      </c>
      <c r="I3604" s="151">
        <f t="shared" si="366"/>
        <v>90.48</v>
      </c>
      <c r="J3604">
        <f t="shared" si="367"/>
        <v>60.32</v>
      </c>
      <c r="K3604">
        <f t="shared" si="368"/>
        <v>45.24</v>
      </c>
      <c r="L3604">
        <f t="shared" si="369"/>
        <v>67.86</v>
      </c>
      <c r="M3604" s="150"/>
      <c r="U3604" s="239"/>
    </row>
    <row r="3605" spans="1:21">
      <c r="A3605" s="239" t="s">
        <v>3987</v>
      </c>
      <c r="B3605" s="239">
        <f t="shared" si="364"/>
        <v>419</v>
      </c>
      <c r="C3605" s="239">
        <f t="shared" si="365"/>
        <v>65</v>
      </c>
      <c r="E3605" s="149" t="s">
        <v>2972</v>
      </c>
      <c r="F3605" s="150">
        <v>567</v>
      </c>
      <c r="G3605" s="150">
        <v>1.3156600000000001</v>
      </c>
      <c r="H3605" s="150">
        <v>1.5880000000000001</v>
      </c>
      <c r="I3605" s="151">
        <f t="shared" si="366"/>
        <v>95.28</v>
      </c>
      <c r="J3605">
        <f t="shared" si="367"/>
        <v>63.519999999999996</v>
      </c>
      <c r="K3605">
        <f t="shared" si="368"/>
        <v>47.64</v>
      </c>
      <c r="L3605">
        <f t="shared" si="369"/>
        <v>71.460000000000008</v>
      </c>
      <c r="M3605" s="150"/>
      <c r="U3605" s="239"/>
    </row>
    <row r="3606" spans="1:21">
      <c r="A3606" s="239" t="s">
        <v>3987</v>
      </c>
      <c r="B3606" s="239">
        <f t="shared" si="364"/>
        <v>457</v>
      </c>
      <c r="C3606" s="239">
        <f t="shared" si="365"/>
        <v>4.5</v>
      </c>
      <c r="E3606" s="149" t="s">
        <v>3077</v>
      </c>
      <c r="F3606" s="150">
        <v>50.2</v>
      </c>
      <c r="G3606" s="150">
        <v>1.4349799999999999</v>
      </c>
      <c r="H3606" s="150">
        <v>0.14000000000000001</v>
      </c>
      <c r="I3606" s="151">
        <f t="shared" si="366"/>
        <v>8.4</v>
      </c>
      <c r="J3606">
        <f t="shared" si="367"/>
        <v>5.6</v>
      </c>
      <c r="K3606">
        <f t="shared" si="368"/>
        <v>4.2</v>
      </c>
      <c r="L3606">
        <f t="shared" si="369"/>
        <v>6.3000000000000007</v>
      </c>
      <c r="M3606" s="150"/>
      <c r="U3606" s="239"/>
    </row>
    <row r="3607" spans="1:21">
      <c r="A3607" s="239" t="s">
        <v>3987</v>
      </c>
      <c r="B3607" s="239">
        <f t="shared" si="364"/>
        <v>457</v>
      </c>
      <c r="C3607" s="239">
        <f t="shared" si="365"/>
        <v>6.3</v>
      </c>
      <c r="E3607" s="149" t="s">
        <v>3078</v>
      </c>
      <c r="F3607" s="150">
        <v>70</v>
      </c>
      <c r="G3607" s="150">
        <v>1.4349799999999999</v>
      </c>
      <c r="H3607" s="150">
        <v>0.19600000000000001</v>
      </c>
      <c r="I3607" s="151">
        <f t="shared" si="366"/>
        <v>11.76</v>
      </c>
      <c r="J3607">
        <f t="shared" si="367"/>
        <v>7.84</v>
      </c>
      <c r="K3607">
        <f t="shared" si="368"/>
        <v>5.88</v>
      </c>
      <c r="L3607">
        <f t="shared" si="369"/>
        <v>8.82</v>
      </c>
      <c r="M3607" s="150"/>
      <c r="U3607" s="239"/>
    </row>
    <row r="3608" spans="1:21">
      <c r="A3608" s="239" t="s">
        <v>3987</v>
      </c>
      <c r="B3608" s="239">
        <f t="shared" si="364"/>
        <v>457</v>
      </c>
      <c r="C3608" s="239">
        <f t="shared" si="365"/>
        <v>8</v>
      </c>
      <c r="E3608" s="149" t="s">
        <v>3079</v>
      </c>
      <c r="F3608" s="150">
        <v>88.6</v>
      </c>
      <c r="G3608" s="150">
        <v>1.4349799999999999</v>
      </c>
      <c r="H3608" s="150">
        <v>0.248</v>
      </c>
      <c r="I3608" s="151">
        <f t="shared" si="366"/>
        <v>14.879999999999999</v>
      </c>
      <c r="J3608">
        <f t="shared" si="367"/>
        <v>9.9199999999999982</v>
      </c>
      <c r="K3608">
        <f t="shared" si="368"/>
        <v>7.4399999999999995</v>
      </c>
      <c r="L3608">
        <f t="shared" si="369"/>
        <v>11.16</v>
      </c>
      <c r="M3608" s="150"/>
      <c r="U3608" s="239"/>
    </row>
    <row r="3609" spans="1:21">
      <c r="A3609" s="239" t="s">
        <v>3987</v>
      </c>
      <c r="B3609" s="239">
        <f t="shared" si="364"/>
        <v>457</v>
      </c>
      <c r="C3609" s="239">
        <f t="shared" si="365"/>
        <v>10</v>
      </c>
      <c r="E3609" s="149" t="s">
        <v>3071</v>
      </c>
      <c r="F3609" s="150">
        <v>100</v>
      </c>
      <c r="G3609" s="150">
        <v>1.4349799999999999</v>
      </c>
      <c r="H3609" s="150">
        <v>0.28000000000000003</v>
      </c>
      <c r="I3609" s="151">
        <f t="shared" si="366"/>
        <v>16.8</v>
      </c>
      <c r="J3609">
        <f t="shared" si="367"/>
        <v>11.2</v>
      </c>
      <c r="K3609">
        <f t="shared" si="368"/>
        <v>8.4</v>
      </c>
      <c r="L3609">
        <f t="shared" si="369"/>
        <v>12.600000000000001</v>
      </c>
      <c r="M3609" s="150"/>
      <c r="U3609" s="239"/>
    </row>
    <row r="3610" spans="1:21">
      <c r="A3610" s="239" t="s">
        <v>3987</v>
      </c>
      <c r="B3610" s="239">
        <f t="shared" si="364"/>
        <v>457</v>
      </c>
      <c r="C3610" s="239">
        <f t="shared" si="365"/>
        <v>12.5</v>
      </c>
      <c r="E3610" s="149" t="s">
        <v>3072</v>
      </c>
      <c r="F3610" s="150">
        <v>137</v>
      </c>
      <c r="G3610" s="150">
        <v>1.4349799999999999</v>
      </c>
      <c r="H3610" s="150">
        <v>0.38400000000000001</v>
      </c>
      <c r="I3610" s="151">
        <f t="shared" si="366"/>
        <v>23.04</v>
      </c>
      <c r="J3610">
        <f t="shared" si="367"/>
        <v>15.36</v>
      </c>
      <c r="K3610">
        <f t="shared" si="368"/>
        <v>11.52</v>
      </c>
      <c r="L3610">
        <f t="shared" si="369"/>
        <v>17.28</v>
      </c>
      <c r="M3610" s="150"/>
      <c r="U3610" s="239"/>
    </row>
    <row r="3611" spans="1:21">
      <c r="A3611" s="239" t="s">
        <v>3987</v>
      </c>
      <c r="B3611" s="239">
        <f t="shared" si="364"/>
        <v>457</v>
      </c>
      <c r="C3611" s="239">
        <f t="shared" si="365"/>
        <v>14.2</v>
      </c>
      <c r="E3611" s="149" t="s">
        <v>3073</v>
      </c>
      <c r="F3611" s="150">
        <v>155</v>
      </c>
      <c r="G3611" s="150">
        <v>1.4349799999999999</v>
      </c>
      <c r="H3611" s="150">
        <v>0.43600000000000005</v>
      </c>
      <c r="I3611" s="151">
        <f t="shared" si="366"/>
        <v>26.160000000000004</v>
      </c>
      <c r="J3611">
        <f t="shared" si="367"/>
        <v>17.440000000000001</v>
      </c>
      <c r="K3611">
        <f t="shared" si="368"/>
        <v>13.080000000000002</v>
      </c>
      <c r="L3611">
        <f t="shared" si="369"/>
        <v>19.620000000000005</v>
      </c>
      <c r="M3611" s="150"/>
      <c r="U3611" s="239"/>
    </row>
    <row r="3612" spans="1:21">
      <c r="A3612" s="239" t="s">
        <v>3987</v>
      </c>
      <c r="B3612" s="239">
        <f t="shared" si="364"/>
        <v>457</v>
      </c>
      <c r="C3612" s="239">
        <f t="shared" si="365"/>
        <v>22.2</v>
      </c>
      <c r="E3612" s="149" t="s">
        <v>3074</v>
      </c>
      <c r="F3612" s="150">
        <v>238</v>
      </c>
      <c r="G3612" s="150">
        <v>1.4349799999999999</v>
      </c>
      <c r="H3612" s="150">
        <v>0.66799999999999993</v>
      </c>
      <c r="I3612" s="151">
        <f t="shared" si="366"/>
        <v>40.08</v>
      </c>
      <c r="J3612">
        <f t="shared" si="367"/>
        <v>26.72</v>
      </c>
      <c r="K3612">
        <f t="shared" si="368"/>
        <v>20.04</v>
      </c>
      <c r="L3612">
        <f t="shared" si="369"/>
        <v>30.06</v>
      </c>
      <c r="M3612" s="150"/>
      <c r="U3612" s="239"/>
    </row>
    <row r="3613" spans="1:21">
      <c r="A3613" s="239" t="s">
        <v>3987</v>
      </c>
      <c r="B3613" s="239">
        <f t="shared" si="364"/>
        <v>457</v>
      </c>
      <c r="C3613" s="239">
        <f t="shared" si="365"/>
        <v>25</v>
      </c>
      <c r="E3613" s="149" t="s">
        <v>3075</v>
      </c>
      <c r="F3613" s="150">
        <v>266</v>
      </c>
      <c r="G3613" s="150">
        <v>1.4349799999999999</v>
      </c>
      <c r="H3613" s="150">
        <v>0.74399999999999999</v>
      </c>
      <c r="I3613" s="151">
        <f t="shared" si="366"/>
        <v>44.64</v>
      </c>
      <c r="J3613">
        <f t="shared" si="367"/>
        <v>29.759999999999998</v>
      </c>
      <c r="K3613">
        <f t="shared" si="368"/>
        <v>22.32</v>
      </c>
      <c r="L3613">
        <f t="shared" si="369"/>
        <v>33.480000000000004</v>
      </c>
      <c r="M3613" s="150"/>
      <c r="U3613" s="239"/>
    </row>
    <row r="3614" spans="1:21">
      <c r="A3614" s="239" t="s">
        <v>3987</v>
      </c>
      <c r="B3614" s="239">
        <f t="shared" si="364"/>
        <v>457</v>
      </c>
      <c r="C3614" s="239">
        <f t="shared" si="365"/>
        <v>30</v>
      </c>
      <c r="E3614" s="149" t="s">
        <v>3076</v>
      </c>
      <c r="F3614" s="150">
        <v>316</v>
      </c>
      <c r="G3614" s="150">
        <v>1.4349799999999999</v>
      </c>
      <c r="H3614" s="150">
        <v>0.88400000000000001</v>
      </c>
      <c r="I3614" s="151">
        <f t="shared" si="366"/>
        <v>53.04</v>
      </c>
      <c r="J3614">
        <f t="shared" si="367"/>
        <v>35.36</v>
      </c>
      <c r="K3614">
        <f t="shared" si="368"/>
        <v>26.52</v>
      </c>
      <c r="L3614">
        <f t="shared" si="369"/>
        <v>39.78</v>
      </c>
      <c r="M3614" s="150"/>
      <c r="U3614" s="239"/>
    </row>
    <row r="3615" spans="1:21">
      <c r="A3615" s="239" t="s">
        <v>3987</v>
      </c>
      <c r="B3615" s="239">
        <f t="shared" si="364"/>
        <v>457</v>
      </c>
      <c r="C3615" s="239">
        <f t="shared" si="365"/>
        <v>40</v>
      </c>
      <c r="E3615" s="149" t="s">
        <v>3991</v>
      </c>
      <c r="F3615" s="150">
        <v>412</v>
      </c>
      <c r="G3615" s="150">
        <v>1.45</v>
      </c>
      <c r="H3615" s="150">
        <v>0.01</v>
      </c>
      <c r="I3615" s="151">
        <f t="shared" si="366"/>
        <v>0.6</v>
      </c>
      <c r="J3615">
        <f t="shared" si="367"/>
        <v>0.39999999999999997</v>
      </c>
      <c r="K3615">
        <f t="shared" si="368"/>
        <v>0.3</v>
      </c>
      <c r="L3615">
        <f t="shared" si="369"/>
        <v>0.44999999999999996</v>
      </c>
      <c r="M3615" s="150"/>
      <c r="U3615" s="239"/>
    </row>
    <row r="3616" spans="1:21">
      <c r="A3616" s="239" t="s">
        <v>3987</v>
      </c>
      <c r="B3616" s="239">
        <f t="shared" si="364"/>
        <v>508</v>
      </c>
      <c r="C3616" s="239">
        <f t="shared" si="365"/>
        <v>4.5</v>
      </c>
      <c r="E3616" s="149" t="s">
        <v>3180</v>
      </c>
      <c r="F3616" s="150">
        <v>55.9</v>
      </c>
      <c r="G3616" s="150">
        <v>1.5951200000000001</v>
      </c>
      <c r="H3616" s="150">
        <v>0.156</v>
      </c>
      <c r="I3616" s="151">
        <f t="shared" si="366"/>
        <v>9.36</v>
      </c>
      <c r="J3616">
        <f t="shared" si="367"/>
        <v>6.2399999999999993</v>
      </c>
      <c r="K3616">
        <f t="shared" si="368"/>
        <v>4.68</v>
      </c>
      <c r="L3616">
        <f t="shared" si="369"/>
        <v>7.02</v>
      </c>
      <c r="M3616" s="150"/>
      <c r="U3616" s="239"/>
    </row>
    <row r="3617" spans="1:21">
      <c r="A3617" s="239" t="s">
        <v>3987</v>
      </c>
      <c r="B3617" s="239">
        <f t="shared" si="364"/>
        <v>508</v>
      </c>
      <c r="C3617" s="239">
        <f t="shared" si="365"/>
        <v>7.1</v>
      </c>
      <c r="E3617" s="149" t="s">
        <v>3182</v>
      </c>
      <c r="F3617" s="150">
        <v>87.7</v>
      </c>
      <c r="G3617" s="150">
        <v>1.5951200000000001</v>
      </c>
      <c r="H3617" s="150">
        <v>0.24399999999999999</v>
      </c>
      <c r="I3617" s="151">
        <f t="shared" si="366"/>
        <v>14.64</v>
      </c>
      <c r="J3617">
        <f t="shared" si="367"/>
        <v>9.76</v>
      </c>
      <c r="K3617">
        <f t="shared" si="368"/>
        <v>7.32</v>
      </c>
      <c r="L3617">
        <f t="shared" si="369"/>
        <v>10.98</v>
      </c>
      <c r="M3617" s="150"/>
      <c r="U3617" s="239"/>
    </row>
    <row r="3618" spans="1:21">
      <c r="A3618" s="239" t="s">
        <v>3987</v>
      </c>
      <c r="B3618" s="239">
        <f t="shared" si="364"/>
        <v>508</v>
      </c>
      <c r="C3618" s="239">
        <f t="shared" si="365"/>
        <v>8.8000000000000007</v>
      </c>
      <c r="E3618" s="149" t="s">
        <v>3183</v>
      </c>
      <c r="F3618" s="150">
        <v>108</v>
      </c>
      <c r="G3618" s="150">
        <v>1.5951200000000001</v>
      </c>
      <c r="H3618" s="150">
        <v>0.30399999999999999</v>
      </c>
      <c r="I3618" s="151">
        <f t="shared" si="366"/>
        <v>18.239999999999998</v>
      </c>
      <c r="J3618">
        <f t="shared" si="367"/>
        <v>12.159999999999998</v>
      </c>
      <c r="K3618">
        <f t="shared" si="368"/>
        <v>9.1199999999999992</v>
      </c>
      <c r="L3618">
        <f t="shared" si="369"/>
        <v>13.68</v>
      </c>
      <c r="M3618" s="150"/>
      <c r="U3618" s="239"/>
    </row>
    <row r="3619" spans="1:21">
      <c r="A3619" s="239" t="s">
        <v>3987</v>
      </c>
      <c r="B3619" s="239">
        <f t="shared" si="364"/>
        <v>508</v>
      </c>
      <c r="C3619" s="239">
        <f t="shared" si="365"/>
        <v>9.5</v>
      </c>
      <c r="E3619" s="149" t="s">
        <v>3995</v>
      </c>
      <c r="F3619" s="150">
        <v>117</v>
      </c>
      <c r="G3619" s="150">
        <v>1.6</v>
      </c>
      <c r="H3619" s="150">
        <v>0.32799999999999996</v>
      </c>
      <c r="I3619" s="151">
        <f t="shared" si="366"/>
        <v>19.679999999999996</v>
      </c>
      <c r="J3619">
        <f t="shared" si="367"/>
        <v>13.119999999999997</v>
      </c>
      <c r="K3619">
        <f t="shared" si="368"/>
        <v>9.8399999999999981</v>
      </c>
      <c r="L3619">
        <f t="shared" si="369"/>
        <v>14.759999999999998</v>
      </c>
      <c r="M3619" s="150"/>
      <c r="U3619" s="239"/>
    </row>
    <row r="3620" spans="1:21">
      <c r="A3620" s="239" t="s">
        <v>3987</v>
      </c>
      <c r="B3620" s="239">
        <f t="shared" si="364"/>
        <v>508</v>
      </c>
      <c r="C3620" s="239">
        <f t="shared" si="365"/>
        <v>11</v>
      </c>
      <c r="E3620" s="149" t="s">
        <v>3174</v>
      </c>
      <c r="F3620" s="150">
        <v>135</v>
      </c>
      <c r="G3620" s="150">
        <v>1.5951200000000001</v>
      </c>
      <c r="H3620" s="150">
        <v>0.38</v>
      </c>
      <c r="I3620" s="151">
        <f t="shared" si="366"/>
        <v>22.8</v>
      </c>
      <c r="J3620">
        <f t="shared" si="367"/>
        <v>15.2</v>
      </c>
      <c r="K3620">
        <f t="shared" si="368"/>
        <v>11.4</v>
      </c>
      <c r="L3620">
        <f t="shared" si="369"/>
        <v>17.100000000000001</v>
      </c>
      <c r="M3620" s="150"/>
      <c r="U3620" s="239"/>
    </row>
    <row r="3621" spans="1:21">
      <c r="A3621" s="239" t="s">
        <v>3987</v>
      </c>
      <c r="B3621" s="239">
        <f t="shared" si="364"/>
        <v>508</v>
      </c>
      <c r="C3621" s="239">
        <f t="shared" si="365"/>
        <v>12.5</v>
      </c>
      <c r="E3621" s="149" t="s">
        <v>3175</v>
      </c>
      <c r="F3621" s="150">
        <v>153</v>
      </c>
      <c r="G3621" s="150">
        <v>1.5951200000000001</v>
      </c>
      <c r="H3621" s="150">
        <v>0.42800000000000005</v>
      </c>
      <c r="I3621" s="151">
        <f t="shared" si="366"/>
        <v>25.680000000000003</v>
      </c>
      <c r="J3621">
        <f t="shared" si="367"/>
        <v>17.12</v>
      </c>
      <c r="K3621">
        <f t="shared" si="368"/>
        <v>12.840000000000002</v>
      </c>
      <c r="L3621">
        <f t="shared" si="369"/>
        <v>19.260000000000002</v>
      </c>
      <c r="M3621" s="150"/>
      <c r="U3621" s="239"/>
    </row>
    <row r="3622" spans="1:21">
      <c r="A3622" s="239" t="s">
        <v>3987</v>
      </c>
      <c r="B3622" s="239">
        <f t="shared" ref="B3622:B3640" si="370">SPLITME($E3622,0,"*","tube Ø")</f>
        <v>508</v>
      </c>
      <c r="C3622" s="239">
        <f t="shared" ref="C3622:C3640" si="371">SPLITME($E3622,1,"*","tube Ø")</f>
        <v>16</v>
      </c>
      <c r="E3622" s="149" t="s">
        <v>3176</v>
      </c>
      <c r="F3622" s="150">
        <v>194</v>
      </c>
      <c r="G3622" s="150">
        <v>1.5951200000000001</v>
      </c>
      <c r="H3622" s="150">
        <v>0.54400000000000004</v>
      </c>
      <c r="I3622" s="151">
        <f t="shared" si="366"/>
        <v>32.64</v>
      </c>
      <c r="J3622">
        <f t="shared" si="367"/>
        <v>21.759999999999998</v>
      </c>
      <c r="K3622">
        <f t="shared" si="368"/>
        <v>16.32</v>
      </c>
      <c r="L3622">
        <f t="shared" si="369"/>
        <v>24.48</v>
      </c>
      <c r="M3622" s="150"/>
      <c r="U3622" s="239"/>
    </row>
    <row r="3623" spans="1:21">
      <c r="A3623" s="239" t="s">
        <v>3987</v>
      </c>
      <c r="B3623" s="239">
        <f t="shared" si="370"/>
        <v>508</v>
      </c>
      <c r="C3623" s="239">
        <f t="shared" si="371"/>
        <v>25</v>
      </c>
      <c r="E3623" s="149" t="s">
        <v>3177</v>
      </c>
      <c r="F3623" s="150">
        <v>298</v>
      </c>
      <c r="G3623" s="150">
        <v>1.5951200000000001</v>
      </c>
      <c r="H3623" s="150">
        <v>0.83599999999999997</v>
      </c>
      <c r="I3623" s="151">
        <f t="shared" si="366"/>
        <v>50.16</v>
      </c>
      <c r="J3623">
        <f t="shared" si="367"/>
        <v>33.44</v>
      </c>
      <c r="K3623">
        <f t="shared" si="368"/>
        <v>25.08</v>
      </c>
      <c r="L3623">
        <f t="shared" si="369"/>
        <v>37.619999999999997</v>
      </c>
      <c r="M3623" s="150"/>
      <c r="U3623" s="239"/>
    </row>
    <row r="3624" spans="1:21">
      <c r="A3624" s="239" t="s">
        <v>3987</v>
      </c>
      <c r="B3624" s="239">
        <f t="shared" si="370"/>
        <v>508</v>
      </c>
      <c r="C3624" s="239">
        <f t="shared" si="371"/>
        <v>28</v>
      </c>
      <c r="E3624" s="149" t="s">
        <v>3178</v>
      </c>
      <c r="F3624" s="150">
        <v>331</v>
      </c>
      <c r="G3624" s="150">
        <v>1.5951200000000001</v>
      </c>
      <c r="H3624" s="150">
        <v>0.92799999999999994</v>
      </c>
      <c r="I3624" s="151">
        <f t="shared" si="366"/>
        <v>55.679999999999993</v>
      </c>
      <c r="J3624">
        <f t="shared" si="367"/>
        <v>37.11999999999999</v>
      </c>
      <c r="K3624">
        <f t="shared" si="368"/>
        <v>27.839999999999996</v>
      </c>
      <c r="L3624">
        <f t="shared" si="369"/>
        <v>41.759999999999991</v>
      </c>
      <c r="M3624" s="150"/>
      <c r="U3624" s="239"/>
    </row>
    <row r="3625" spans="1:21">
      <c r="A3625" s="239" t="s">
        <v>3987</v>
      </c>
      <c r="B3625" s="239">
        <f t="shared" si="370"/>
        <v>508</v>
      </c>
      <c r="C3625" s="239">
        <f t="shared" si="371"/>
        <v>30</v>
      </c>
      <c r="E3625" s="149" t="s">
        <v>3179</v>
      </c>
      <c r="F3625" s="150">
        <v>354</v>
      </c>
      <c r="G3625" s="150">
        <v>1.5951200000000001</v>
      </c>
      <c r="H3625" s="150">
        <v>0.99199999999999999</v>
      </c>
      <c r="I3625" s="151">
        <f t="shared" si="366"/>
        <v>59.519999999999996</v>
      </c>
      <c r="J3625">
        <f t="shared" si="367"/>
        <v>39.679999999999993</v>
      </c>
      <c r="K3625">
        <f t="shared" si="368"/>
        <v>29.759999999999998</v>
      </c>
      <c r="L3625">
        <f t="shared" si="369"/>
        <v>44.64</v>
      </c>
      <c r="M3625" s="150"/>
      <c r="U3625" s="239"/>
    </row>
    <row r="3626" spans="1:21">
      <c r="A3626" s="239" t="s">
        <v>3987</v>
      </c>
      <c r="B3626" s="239">
        <f t="shared" si="370"/>
        <v>508</v>
      </c>
      <c r="C3626" s="239">
        <f t="shared" si="371"/>
        <v>40</v>
      </c>
      <c r="E3626" s="149" t="s">
        <v>3181</v>
      </c>
      <c r="F3626" s="150">
        <v>462</v>
      </c>
      <c r="G3626" s="150">
        <v>1.5951200000000001</v>
      </c>
      <c r="H3626" s="150">
        <v>1.292</v>
      </c>
      <c r="I3626" s="151">
        <f t="shared" si="366"/>
        <v>77.52</v>
      </c>
      <c r="J3626">
        <f t="shared" si="367"/>
        <v>51.679999999999993</v>
      </c>
      <c r="K3626">
        <f t="shared" si="368"/>
        <v>38.76</v>
      </c>
      <c r="L3626">
        <f t="shared" si="369"/>
        <v>58.14</v>
      </c>
      <c r="M3626" s="150"/>
      <c r="U3626" s="239"/>
    </row>
    <row r="3627" spans="1:21">
      <c r="A3627" s="239" t="s">
        <v>3987</v>
      </c>
      <c r="B3627" s="239">
        <f t="shared" si="370"/>
        <v>559</v>
      </c>
      <c r="C3627" s="239">
        <f t="shared" si="371"/>
        <v>5</v>
      </c>
      <c r="E3627" s="149" t="s">
        <v>3278</v>
      </c>
      <c r="F3627" s="150">
        <v>68.3</v>
      </c>
      <c r="G3627" s="150">
        <v>1.75526</v>
      </c>
      <c r="H3627" s="150">
        <v>0.192</v>
      </c>
      <c r="I3627" s="151">
        <f t="shared" si="366"/>
        <v>11.52</v>
      </c>
      <c r="J3627">
        <f t="shared" si="367"/>
        <v>7.68</v>
      </c>
      <c r="K3627">
        <f t="shared" si="368"/>
        <v>5.76</v>
      </c>
      <c r="L3627">
        <f t="shared" si="369"/>
        <v>8.64</v>
      </c>
      <c r="M3627" s="150"/>
      <c r="U3627" s="239"/>
    </row>
    <row r="3628" spans="1:21">
      <c r="A3628" s="239" t="s">
        <v>3987</v>
      </c>
      <c r="B3628" s="239">
        <f t="shared" si="370"/>
        <v>559</v>
      </c>
      <c r="C3628" s="239">
        <f t="shared" si="371"/>
        <v>6.3</v>
      </c>
      <c r="E3628" s="149" t="s">
        <v>3279</v>
      </c>
      <c r="F3628" s="150">
        <v>85.9</v>
      </c>
      <c r="G3628" s="150">
        <v>1.75526</v>
      </c>
      <c r="H3628" s="150">
        <v>0.24</v>
      </c>
      <c r="I3628" s="151">
        <f t="shared" si="366"/>
        <v>14.399999999999999</v>
      </c>
      <c r="J3628">
        <f t="shared" si="367"/>
        <v>9.5999999999999979</v>
      </c>
      <c r="K3628">
        <f t="shared" si="368"/>
        <v>7.1999999999999993</v>
      </c>
      <c r="L3628">
        <f t="shared" si="369"/>
        <v>10.799999999999999</v>
      </c>
      <c r="M3628" s="150"/>
      <c r="U3628" s="239"/>
    </row>
    <row r="3629" spans="1:21">
      <c r="A3629" s="239" t="s">
        <v>3987</v>
      </c>
      <c r="B3629" s="239">
        <f t="shared" si="370"/>
        <v>559</v>
      </c>
      <c r="C3629" s="239">
        <f t="shared" si="371"/>
        <v>8</v>
      </c>
      <c r="E3629" s="149" t="s">
        <v>3280</v>
      </c>
      <c r="F3629" s="150">
        <v>108.7</v>
      </c>
      <c r="G3629" s="150">
        <v>1.75526</v>
      </c>
      <c r="H3629" s="150">
        <v>0.30399999999999999</v>
      </c>
      <c r="I3629" s="151">
        <f t="shared" si="366"/>
        <v>18.239999999999998</v>
      </c>
      <c r="J3629">
        <f t="shared" si="367"/>
        <v>12.159999999999998</v>
      </c>
      <c r="K3629">
        <f t="shared" si="368"/>
        <v>9.1199999999999992</v>
      </c>
      <c r="L3629">
        <f t="shared" si="369"/>
        <v>13.68</v>
      </c>
      <c r="M3629" s="150"/>
      <c r="U3629" s="239"/>
    </row>
    <row r="3630" spans="1:21">
      <c r="A3630" s="239" t="s">
        <v>3987</v>
      </c>
      <c r="B3630" s="239">
        <f t="shared" si="370"/>
        <v>559</v>
      </c>
      <c r="C3630" s="239">
        <f t="shared" si="371"/>
        <v>10</v>
      </c>
      <c r="E3630" s="149" t="s">
        <v>3277</v>
      </c>
      <c r="F3630" s="150">
        <v>135.4</v>
      </c>
      <c r="G3630" s="150">
        <v>1.75526</v>
      </c>
      <c r="H3630" s="150">
        <v>0.38</v>
      </c>
      <c r="I3630" s="151">
        <f t="shared" si="366"/>
        <v>22.8</v>
      </c>
      <c r="J3630">
        <f t="shared" si="367"/>
        <v>15.2</v>
      </c>
      <c r="K3630">
        <f t="shared" si="368"/>
        <v>11.4</v>
      </c>
      <c r="L3630">
        <f t="shared" si="369"/>
        <v>17.100000000000001</v>
      </c>
      <c r="M3630" s="150"/>
      <c r="U3630" s="239"/>
    </row>
    <row r="3631" spans="1:21">
      <c r="A3631" s="239" t="s">
        <v>3987</v>
      </c>
      <c r="B3631" s="239">
        <f t="shared" si="370"/>
        <v>610</v>
      </c>
      <c r="C3631" s="239">
        <f t="shared" si="371"/>
        <v>5</v>
      </c>
      <c r="E3631" s="149" t="s">
        <v>3390</v>
      </c>
      <c r="F3631" s="150">
        <v>74.599999999999994</v>
      </c>
      <c r="G3631" s="150">
        <v>1.9154</v>
      </c>
      <c r="H3631" s="150">
        <v>0.20800000000000002</v>
      </c>
      <c r="I3631" s="151">
        <f t="shared" si="366"/>
        <v>12.48</v>
      </c>
      <c r="J3631">
        <f t="shared" si="367"/>
        <v>8.32</v>
      </c>
      <c r="K3631">
        <f t="shared" si="368"/>
        <v>6.24</v>
      </c>
      <c r="L3631">
        <f t="shared" si="369"/>
        <v>9.36</v>
      </c>
      <c r="M3631" s="150"/>
      <c r="U3631" s="239"/>
    </row>
    <row r="3632" spans="1:21">
      <c r="A3632" s="239" t="s">
        <v>3987</v>
      </c>
      <c r="B3632" s="239">
        <f t="shared" si="370"/>
        <v>610</v>
      </c>
      <c r="C3632" s="239">
        <f t="shared" si="371"/>
        <v>8</v>
      </c>
      <c r="E3632" s="149" t="s">
        <v>3391</v>
      </c>
      <c r="F3632" s="150">
        <v>119</v>
      </c>
      <c r="G3632" s="150">
        <v>1.9154</v>
      </c>
      <c r="H3632" s="150">
        <v>0.33199999999999996</v>
      </c>
      <c r="I3632" s="151">
        <f t="shared" si="366"/>
        <v>19.919999999999998</v>
      </c>
      <c r="J3632">
        <f t="shared" si="367"/>
        <v>13.279999999999998</v>
      </c>
      <c r="K3632">
        <f t="shared" si="368"/>
        <v>9.9599999999999991</v>
      </c>
      <c r="L3632">
        <f t="shared" si="369"/>
        <v>14.939999999999998</v>
      </c>
      <c r="M3632" s="150"/>
      <c r="U3632" s="239"/>
    </row>
    <row r="3633" spans="1:21">
      <c r="A3633" s="239" t="s">
        <v>3987</v>
      </c>
      <c r="B3633" s="239">
        <f t="shared" si="370"/>
        <v>610</v>
      </c>
      <c r="C3633" s="239">
        <f t="shared" si="371"/>
        <v>10</v>
      </c>
      <c r="E3633" s="149" t="s">
        <v>3384</v>
      </c>
      <c r="F3633" s="150">
        <v>148</v>
      </c>
      <c r="G3633" s="150">
        <v>1.9154</v>
      </c>
      <c r="H3633" s="150">
        <v>0.41600000000000004</v>
      </c>
      <c r="I3633" s="151">
        <f t="shared" si="366"/>
        <v>24.96</v>
      </c>
      <c r="J3633">
        <f t="shared" si="367"/>
        <v>16.64</v>
      </c>
      <c r="K3633">
        <f t="shared" si="368"/>
        <v>12.48</v>
      </c>
      <c r="L3633">
        <f t="shared" si="369"/>
        <v>18.72</v>
      </c>
      <c r="M3633" s="150"/>
      <c r="U3633" s="239"/>
    </row>
    <row r="3634" spans="1:21">
      <c r="A3634" s="239" t="s">
        <v>3987</v>
      </c>
      <c r="B3634" s="239">
        <f t="shared" si="370"/>
        <v>610</v>
      </c>
      <c r="C3634" s="239">
        <f t="shared" si="371"/>
        <v>12.5</v>
      </c>
      <c r="E3634" s="149" t="s">
        <v>3385</v>
      </c>
      <c r="F3634" s="150">
        <v>184</v>
      </c>
      <c r="G3634" s="150">
        <v>1.9154</v>
      </c>
      <c r="H3634" s="150">
        <v>0.51600000000000001</v>
      </c>
      <c r="I3634" s="151">
        <f t="shared" si="366"/>
        <v>30.96</v>
      </c>
      <c r="J3634">
        <f t="shared" si="367"/>
        <v>20.64</v>
      </c>
      <c r="K3634">
        <f t="shared" si="368"/>
        <v>15.48</v>
      </c>
      <c r="L3634">
        <f t="shared" si="369"/>
        <v>23.22</v>
      </c>
      <c r="M3634" s="150"/>
      <c r="U3634" s="239"/>
    </row>
    <row r="3635" spans="1:21">
      <c r="A3635" s="239" t="s">
        <v>3987</v>
      </c>
      <c r="B3635" s="239">
        <f t="shared" si="370"/>
        <v>610</v>
      </c>
      <c r="C3635" s="239">
        <f t="shared" si="371"/>
        <v>17.5</v>
      </c>
      <c r="E3635" s="149" t="s">
        <v>3386</v>
      </c>
      <c r="F3635" s="150">
        <v>256</v>
      </c>
      <c r="G3635" s="150">
        <v>1.9154</v>
      </c>
      <c r="H3635" s="150">
        <v>0.71599999999999997</v>
      </c>
      <c r="I3635" s="151">
        <f t="shared" si="366"/>
        <v>42.96</v>
      </c>
      <c r="J3635">
        <f t="shared" si="367"/>
        <v>28.64</v>
      </c>
      <c r="K3635">
        <f t="shared" si="368"/>
        <v>21.48</v>
      </c>
      <c r="L3635">
        <f t="shared" si="369"/>
        <v>32.22</v>
      </c>
      <c r="M3635" s="150"/>
      <c r="U3635" s="239"/>
    </row>
    <row r="3636" spans="1:21">
      <c r="A3636" s="239" t="s">
        <v>3987</v>
      </c>
      <c r="B3636" s="239">
        <f t="shared" si="370"/>
        <v>610</v>
      </c>
      <c r="C3636" s="239">
        <f t="shared" si="371"/>
        <v>25</v>
      </c>
      <c r="E3636" s="149" t="s">
        <v>3387</v>
      </c>
      <c r="F3636" s="150">
        <v>361</v>
      </c>
      <c r="G3636" s="150">
        <v>1.9154</v>
      </c>
      <c r="H3636" s="150">
        <v>1.012</v>
      </c>
      <c r="I3636" s="151">
        <f t="shared" si="366"/>
        <v>60.72</v>
      </c>
      <c r="J3636">
        <f t="shared" si="367"/>
        <v>40.479999999999997</v>
      </c>
      <c r="K3636">
        <f t="shared" si="368"/>
        <v>30.36</v>
      </c>
      <c r="L3636">
        <f t="shared" si="369"/>
        <v>45.54</v>
      </c>
      <c r="M3636" s="150"/>
      <c r="U3636" s="239"/>
    </row>
    <row r="3637" spans="1:21">
      <c r="A3637" s="239" t="s">
        <v>3987</v>
      </c>
      <c r="B3637" s="239">
        <f t="shared" si="370"/>
        <v>610</v>
      </c>
      <c r="C3637" s="239">
        <f t="shared" si="371"/>
        <v>30</v>
      </c>
      <c r="E3637" s="149" t="s">
        <v>3388</v>
      </c>
      <c r="F3637" s="150">
        <v>429</v>
      </c>
      <c r="G3637" s="150">
        <v>1.9154</v>
      </c>
      <c r="H3637" s="150">
        <v>1.2</v>
      </c>
      <c r="I3637" s="151">
        <f t="shared" si="366"/>
        <v>72</v>
      </c>
      <c r="J3637">
        <f t="shared" si="367"/>
        <v>48</v>
      </c>
      <c r="K3637">
        <f t="shared" si="368"/>
        <v>36</v>
      </c>
      <c r="L3637">
        <f t="shared" si="369"/>
        <v>54</v>
      </c>
      <c r="M3637" s="150"/>
      <c r="U3637" s="239"/>
    </row>
    <row r="3638" spans="1:21">
      <c r="A3638" s="239" t="s">
        <v>3987</v>
      </c>
      <c r="B3638" s="239">
        <f t="shared" si="370"/>
        <v>610</v>
      </c>
      <c r="C3638" s="239">
        <f t="shared" si="371"/>
        <v>40</v>
      </c>
      <c r="E3638" s="149" t="s">
        <v>3389</v>
      </c>
      <c r="F3638" s="150">
        <v>562</v>
      </c>
      <c r="G3638" s="150">
        <v>1.9154</v>
      </c>
      <c r="H3638" s="150">
        <v>1.5720000000000001</v>
      </c>
      <c r="I3638" s="151">
        <f t="shared" si="366"/>
        <v>94.320000000000007</v>
      </c>
      <c r="J3638">
        <f t="shared" si="367"/>
        <v>62.88</v>
      </c>
      <c r="K3638">
        <f t="shared" si="368"/>
        <v>47.160000000000004</v>
      </c>
      <c r="L3638">
        <f t="shared" si="369"/>
        <v>70.740000000000009</v>
      </c>
      <c r="M3638" s="150"/>
      <c r="U3638" s="239"/>
    </row>
    <row r="3639" spans="1:21">
      <c r="A3639" s="239" t="s">
        <v>3987</v>
      </c>
      <c r="B3639" s="239">
        <f t="shared" si="370"/>
        <v>711</v>
      </c>
      <c r="C3639" s="239">
        <f t="shared" si="371"/>
        <v>9.5</v>
      </c>
      <c r="E3639" s="149" t="s">
        <v>3996</v>
      </c>
      <c r="F3639" s="150">
        <v>164</v>
      </c>
      <c r="G3639" s="150">
        <v>2.25</v>
      </c>
      <c r="H3639" s="150">
        <v>0.46</v>
      </c>
      <c r="I3639" s="151">
        <f t="shared" si="366"/>
        <v>27.6</v>
      </c>
      <c r="J3639">
        <f t="shared" si="367"/>
        <v>18.399999999999999</v>
      </c>
      <c r="K3639">
        <f t="shared" si="368"/>
        <v>13.8</v>
      </c>
      <c r="L3639">
        <f t="shared" si="369"/>
        <v>20.700000000000003</v>
      </c>
      <c r="M3639" s="150"/>
      <c r="U3639" s="239"/>
    </row>
    <row r="3640" spans="1:21">
      <c r="A3640" s="239" t="s">
        <v>3987</v>
      </c>
      <c r="B3640" s="239">
        <f t="shared" si="370"/>
        <v>711</v>
      </c>
      <c r="C3640" s="239">
        <f t="shared" si="371"/>
        <v>12.7</v>
      </c>
      <c r="E3640" s="149" t="s">
        <v>3994</v>
      </c>
      <c r="F3640" s="150">
        <v>219</v>
      </c>
      <c r="G3640" s="150">
        <v>2.25</v>
      </c>
      <c r="H3640" s="150">
        <v>0.61199999999999999</v>
      </c>
      <c r="I3640" s="151">
        <f t="shared" si="366"/>
        <v>36.72</v>
      </c>
      <c r="J3640">
        <f t="shared" si="367"/>
        <v>24.479999999999997</v>
      </c>
      <c r="K3640">
        <f t="shared" si="368"/>
        <v>18.36</v>
      </c>
      <c r="L3640">
        <f t="shared" si="369"/>
        <v>27.54</v>
      </c>
      <c r="M3640" s="150"/>
      <c r="U3640" s="239"/>
    </row>
    <row r="3641" spans="1:21">
      <c r="A3641" s="239" t="s">
        <v>3986</v>
      </c>
      <c r="B3641" s="239">
        <v>0.125</v>
      </c>
      <c r="C3641" s="239">
        <f t="shared" ref="C3641:C3665" si="372">SPLITME($E3641,1,"*","tube")</f>
        <v>0</v>
      </c>
      <c r="D3641" s="239">
        <f t="shared" ref="D3641:D3665" si="373">SPLITME($E3641,2,"*","tube")</f>
        <v>0</v>
      </c>
      <c r="E3641" s="149" t="s">
        <v>788</v>
      </c>
      <c r="F3641" s="150">
        <v>0.44</v>
      </c>
      <c r="G3641" s="150">
        <v>7.9755999999999994E-2</v>
      </c>
      <c r="H3641" s="150">
        <v>0.01</v>
      </c>
      <c r="I3641" s="151">
        <f t="shared" si="366"/>
        <v>0.6</v>
      </c>
      <c r="J3641">
        <f t="shared" si="367"/>
        <v>0.39999999999999997</v>
      </c>
      <c r="K3641">
        <f t="shared" si="368"/>
        <v>0.3</v>
      </c>
      <c r="L3641">
        <f t="shared" si="369"/>
        <v>0.44999999999999996</v>
      </c>
      <c r="M3641" s="150"/>
      <c r="U3641" s="239"/>
    </row>
    <row r="3642" spans="1:21">
      <c r="A3642" s="239" t="s">
        <v>3986</v>
      </c>
      <c r="B3642" s="239">
        <v>0.25</v>
      </c>
      <c r="C3642" s="239">
        <f t="shared" si="372"/>
        <v>0</v>
      </c>
      <c r="D3642" s="239">
        <f t="shared" si="373"/>
        <v>0</v>
      </c>
      <c r="E3642" s="149" t="s">
        <v>787</v>
      </c>
      <c r="F3642" s="150">
        <v>0.63</v>
      </c>
      <c r="G3642" s="150">
        <v>1.9938999999999998E-2</v>
      </c>
      <c r="H3642" s="150">
        <v>0.01</v>
      </c>
      <c r="I3642" s="151">
        <f t="shared" si="366"/>
        <v>0.6</v>
      </c>
      <c r="J3642">
        <f t="shared" si="367"/>
        <v>0.39999999999999997</v>
      </c>
      <c r="K3642">
        <f t="shared" si="368"/>
        <v>0.3</v>
      </c>
      <c r="L3642">
        <f t="shared" si="369"/>
        <v>0.44999999999999996</v>
      </c>
      <c r="M3642" s="150"/>
      <c r="U3642" s="239"/>
    </row>
    <row r="3643" spans="1:21">
      <c r="A3643" s="239" t="s">
        <v>3986</v>
      </c>
      <c r="B3643" s="239">
        <v>0.375</v>
      </c>
      <c r="C3643" s="239">
        <f t="shared" si="372"/>
        <v>0</v>
      </c>
      <c r="D3643" s="239">
        <f t="shared" si="373"/>
        <v>0</v>
      </c>
      <c r="E3643" s="149" t="s">
        <v>1256</v>
      </c>
      <c r="F3643" s="150">
        <v>0.83199999999999996</v>
      </c>
      <c r="G3643" s="150">
        <v>2.9829999999999999E-2</v>
      </c>
      <c r="H3643" s="150">
        <v>0.01</v>
      </c>
      <c r="I3643" s="151">
        <f t="shared" si="366"/>
        <v>0.6</v>
      </c>
      <c r="J3643">
        <f t="shared" si="367"/>
        <v>0.39999999999999997</v>
      </c>
      <c r="K3643">
        <f t="shared" si="368"/>
        <v>0.3</v>
      </c>
      <c r="L3643">
        <f t="shared" si="369"/>
        <v>0.44999999999999996</v>
      </c>
      <c r="M3643" s="150"/>
      <c r="U3643" s="239"/>
    </row>
    <row r="3644" spans="1:21">
      <c r="A3644" s="239" t="s">
        <v>3986</v>
      </c>
      <c r="B3644" s="239">
        <v>0.5</v>
      </c>
      <c r="C3644" s="239">
        <f t="shared" si="372"/>
        <v>0</v>
      </c>
      <c r="D3644" s="239">
        <f t="shared" si="373"/>
        <v>0</v>
      </c>
      <c r="E3644" s="149" t="s">
        <v>786</v>
      </c>
      <c r="F3644" s="150">
        <v>1.2130000000000001</v>
      </c>
      <c r="G3644" s="150">
        <v>3.9877999999999997E-2</v>
      </c>
      <c r="H3644" s="150">
        <v>0.01</v>
      </c>
      <c r="I3644" s="151">
        <f t="shared" si="366"/>
        <v>0.6</v>
      </c>
      <c r="J3644">
        <f t="shared" si="367"/>
        <v>0.39999999999999997</v>
      </c>
      <c r="K3644">
        <f t="shared" si="368"/>
        <v>0.3</v>
      </c>
      <c r="L3644">
        <f t="shared" si="369"/>
        <v>0.44999999999999996</v>
      </c>
      <c r="M3644" s="150"/>
      <c r="U3644" s="239"/>
    </row>
    <row r="3645" spans="1:21">
      <c r="A3645" s="239" t="s">
        <v>3986</v>
      </c>
      <c r="B3645" s="239">
        <v>0.75</v>
      </c>
      <c r="C3645" s="239">
        <f t="shared" si="372"/>
        <v>0</v>
      </c>
      <c r="D3645" s="239">
        <f t="shared" si="373"/>
        <v>0</v>
      </c>
      <c r="E3645" s="149" t="s">
        <v>1255</v>
      </c>
      <c r="F3645" s="150">
        <v>1.571</v>
      </c>
      <c r="G3645" s="150">
        <v>5.9659999999999998E-2</v>
      </c>
      <c r="H3645" s="150">
        <v>0.01</v>
      </c>
      <c r="I3645" s="151">
        <f t="shared" si="366"/>
        <v>0.6</v>
      </c>
      <c r="J3645">
        <f t="shared" si="367"/>
        <v>0.39999999999999997</v>
      </c>
      <c r="K3645">
        <f t="shared" si="368"/>
        <v>0.3</v>
      </c>
      <c r="L3645">
        <f t="shared" si="369"/>
        <v>0.44999999999999996</v>
      </c>
      <c r="M3645" s="150"/>
      <c r="U3645" s="239"/>
    </row>
    <row r="3646" spans="1:21">
      <c r="A3646" s="239" t="s">
        <v>3986</v>
      </c>
      <c r="B3646" s="239">
        <v>1</v>
      </c>
      <c r="C3646" s="239">
        <f t="shared" si="372"/>
        <v>0</v>
      </c>
      <c r="D3646" s="239">
        <f t="shared" si="373"/>
        <v>0</v>
      </c>
      <c r="E3646" s="149" t="s">
        <v>781</v>
      </c>
      <c r="F3646" s="150">
        <v>2.4180000000000001</v>
      </c>
      <c r="G3646" s="150">
        <v>7.9755999999999994E-2</v>
      </c>
      <c r="H3646" s="150">
        <v>0.01</v>
      </c>
      <c r="I3646" s="151">
        <f t="shared" si="366"/>
        <v>0.6</v>
      </c>
      <c r="J3646">
        <f t="shared" si="367"/>
        <v>0.39999999999999997</v>
      </c>
      <c r="K3646">
        <f t="shared" si="368"/>
        <v>0.3</v>
      </c>
      <c r="L3646">
        <f t="shared" si="369"/>
        <v>0.44999999999999996</v>
      </c>
      <c r="M3646" s="150"/>
      <c r="U3646" s="239"/>
    </row>
    <row r="3647" spans="1:21">
      <c r="A3647" s="239" t="s">
        <v>3986</v>
      </c>
      <c r="B3647" s="239">
        <v>1.25</v>
      </c>
      <c r="C3647" s="239">
        <f t="shared" si="372"/>
        <v>0</v>
      </c>
      <c r="D3647" s="239">
        <f t="shared" si="373"/>
        <v>0</v>
      </c>
      <c r="E3647" s="149" t="s">
        <v>783</v>
      </c>
      <c r="F3647" s="150">
        <v>3.1179999999999999</v>
      </c>
      <c r="G3647" s="150">
        <v>0.10048</v>
      </c>
      <c r="H3647" s="150">
        <v>0.01</v>
      </c>
      <c r="I3647" s="151">
        <f t="shared" si="366"/>
        <v>0.6</v>
      </c>
      <c r="J3647">
        <f t="shared" si="367"/>
        <v>0.39999999999999997</v>
      </c>
      <c r="K3647">
        <f t="shared" si="368"/>
        <v>0.3</v>
      </c>
      <c r="L3647">
        <f t="shared" si="369"/>
        <v>0.44999999999999996</v>
      </c>
      <c r="M3647" s="150"/>
      <c r="U3647" s="239"/>
    </row>
    <row r="3648" spans="1:21">
      <c r="A3648" s="239" t="s">
        <v>3986</v>
      </c>
      <c r="B3648" s="239">
        <v>1.25</v>
      </c>
      <c r="C3648" s="239">
        <f t="shared" si="372"/>
        <v>0</v>
      </c>
      <c r="D3648" s="239">
        <f t="shared" si="373"/>
        <v>0</v>
      </c>
      <c r="E3648" s="149" t="s">
        <v>785</v>
      </c>
      <c r="F3648" s="150">
        <v>4.6100000000000003</v>
      </c>
      <c r="G3648" s="150"/>
      <c r="H3648" s="150">
        <v>1.2E-2</v>
      </c>
      <c r="I3648" s="151">
        <f t="shared" si="366"/>
        <v>0.72</v>
      </c>
      <c r="J3648">
        <f t="shared" si="367"/>
        <v>0.48</v>
      </c>
      <c r="K3648">
        <f t="shared" si="368"/>
        <v>0.36</v>
      </c>
      <c r="L3648">
        <f t="shared" si="369"/>
        <v>0.54</v>
      </c>
      <c r="M3648" s="150"/>
      <c r="U3648" s="239"/>
    </row>
    <row r="3649" spans="1:21">
      <c r="A3649" s="239" t="s">
        <v>3986</v>
      </c>
      <c r="B3649" s="239">
        <v>1.5</v>
      </c>
      <c r="C3649" s="239">
        <f t="shared" si="372"/>
        <v>0</v>
      </c>
      <c r="D3649" s="239">
        <f t="shared" si="373"/>
        <v>0</v>
      </c>
      <c r="E3649" s="149" t="s">
        <v>782</v>
      </c>
      <c r="F3649" s="150">
        <v>3.5779999999999998</v>
      </c>
      <c r="G3649" s="150">
        <v>0.11932</v>
      </c>
      <c r="H3649" s="150">
        <v>1.2E-2</v>
      </c>
      <c r="I3649" s="151">
        <f t="shared" ref="I3649:I3696" si="374">H3649*60</f>
        <v>0.72</v>
      </c>
      <c r="J3649">
        <f t="shared" ref="J3649:J3696" si="375">40/60*I3649</f>
        <v>0.48</v>
      </c>
      <c r="K3649">
        <f t="shared" ref="K3649:K3696" si="376">(30/60*I3649)</f>
        <v>0.36</v>
      </c>
      <c r="L3649">
        <f t="shared" ref="L3649:L3696" si="377">45/60*I3649</f>
        <v>0.54</v>
      </c>
      <c r="M3649" s="150"/>
      <c r="U3649" s="239"/>
    </row>
    <row r="3650" spans="1:21">
      <c r="A3650" s="239" t="s">
        <v>3986</v>
      </c>
      <c r="B3650" s="239">
        <v>1.5</v>
      </c>
      <c r="C3650" s="239">
        <f t="shared" si="372"/>
        <v>0</v>
      </c>
      <c r="D3650" s="239">
        <f t="shared" si="373"/>
        <v>0</v>
      </c>
      <c r="E3650" s="149" t="s">
        <v>784</v>
      </c>
      <c r="F3650" s="150">
        <v>5.34</v>
      </c>
      <c r="G3650" s="150"/>
      <c r="H3650" s="150">
        <v>1.6E-2</v>
      </c>
      <c r="I3650" s="151">
        <f t="shared" si="374"/>
        <v>0.96</v>
      </c>
      <c r="J3650">
        <f t="shared" si="375"/>
        <v>0.6399999999999999</v>
      </c>
      <c r="K3650">
        <f t="shared" si="376"/>
        <v>0.48</v>
      </c>
      <c r="L3650">
        <f t="shared" si="377"/>
        <v>0.72</v>
      </c>
      <c r="M3650" s="150"/>
      <c r="U3650" s="239"/>
    </row>
    <row r="3651" spans="1:21">
      <c r="A3651" s="239" t="s">
        <v>3986</v>
      </c>
      <c r="B3651" s="239">
        <v>2</v>
      </c>
      <c r="C3651" s="239">
        <f t="shared" si="372"/>
        <v>0</v>
      </c>
      <c r="D3651" s="239">
        <f t="shared" si="373"/>
        <v>0</v>
      </c>
      <c r="E3651" s="149" t="s">
        <v>1101</v>
      </c>
      <c r="F3651" s="150">
        <v>7.55</v>
      </c>
      <c r="G3651" s="150">
        <v>0.157</v>
      </c>
      <c r="H3651" s="150">
        <v>0.02</v>
      </c>
      <c r="I3651" s="151">
        <f t="shared" si="374"/>
        <v>1.2</v>
      </c>
      <c r="J3651">
        <f t="shared" si="375"/>
        <v>0.79999999999999993</v>
      </c>
      <c r="K3651">
        <f t="shared" si="376"/>
        <v>0.6</v>
      </c>
      <c r="L3651">
        <f t="shared" si="377"/>
        <v>0.89999999999999991</v>
      </c>
      <c r="M3651" s="150"/>
      <c r="U3651" s="239"/>
    </row>
    <row r="3652" spans="1:21">
      <c r="A3652" s="239" t="s">
        <v>3986</v>
      </c>
      <c r="B3652" s="239">
        <v>2.5</v>
      </c>
      <c r="C3652" s="239">
        <f t="shared" si="372"/>
        <v>0</v>
      </c>
      <c r="D3652" s="239">
        <f t="shared" si="373"/>
        <v>0</v>
      </c>
      <c r="E3652" s="149" t="s">
        <v>1102</v>
      </c>
      <c r="F3652" s="150">
        <v>11.5</v>
      </c>
      <c r="G3652" s="150">
        <v>0.18840000000000001</v>
      </c>
      <c r="H3652" s="150">
        <v>3.2000000000000001E-2</v>
      </c>
      <c r="I3652" s="151">
        <f t="shared" si="374"/>
        <v>1.92</v>
      </c>
      <c r="J3652">
        <f t="shared" si="375"/>
        <v>1.2799999999999998</v>
      </c>
      <c r="K3652">
        <f t="shared" si="376"/>
        <v>0.96</v>
      </c>
      <c r="L3652">
        <f t="shared" si="377"/>
        <v>1.44</v>
      </c>
      <c r="M3652" s="150"/>
      <c r="U3652" s="239"/>
    </row>
    <row r="3653" spans="1:21">
      <c r="A3653" s="239" t="s">
        <v>3986</v>
      </c>
      <c r="B3653" s="239">
        <v>3</v>
      </c>
      <c r="C3653" s="239">
        <f t="shared" si="372"/>
        <v>0</v>
      </c>
      <c r="D3653" s="239">
        <f t="shared" si="373"/>
        <v>0</v>
      </c>
      <c r="E3653" s="149" t="s">
        <v>1253</v>
      </c>
      <c r="F3653" s="150">
        <v>10.3</v>
      </c>
      <c r="G3653" s="150">
        <v>0.23549999999999999</v>
      </c>
      <c r="H3653" s="150">
        <v>2.8000000000000004E-2</v>
      </c>
      <c r="I3653" s="151">
        <f t="shared" si="374"/>
        <v>1.6800000000000002</v>
      </c>
      <c r="J3653">
        <f t="shared" si="375"/>
        <v>1.1200000000000001</v>
      </c>
      <c r="K3653">
        <f t="shared" si="376"/>
        <v>0.84000000000000008</v>
      </c>
      <c r="L3653">
        <f t="shared" si="377"/>
        <v>1.2600000000000002</v>
      </c>
      <c r="M3653" s="150"/>
      <c r="U3653" s="239"/>
    </row>
    <row r="3654" spans="1:21">
      <c r="A3654" s="239" t="s">
        <v>3986</v>
      </c>
      <c r="B3654" s="239">
        <v>3.5</v>
      </c>
      <c r="C3654" s="239">
        <f t="shared" si="372"/>
        <v>0</v>
      </c>
      <c r="D3654" s="239">
        <f t="shared" si="373"/>
        <v>0</v>
      </c>
      <c r="E3654" s="149" t="s">
        <v>1254</v>
      </c>
      <c r="F3654" s="150">
        <v>18.5</v>
      </c>
      <c r="G3654" s="150"/>
      <c r="H3654" s="150">
        <v>5.2000000000000005E-2</v>
      </c>
      <c r="I3654" s="151">
        <f t="shared" si="374"/>
        <v>3.12</v>
      </c>
      <c r="J3654">
        <f t="shared" si="375"/>
        <v>2.08</v>
      </c>
      <c r="K3654">
        <f t="shared" si="376"/>
        <v>1.56</v>
      </c>
      <c r="L3654">
        <f t="shared" si="377"/>
        <v>2.34</v>
      </c>
      <c r="M3654" s="150"/>
      <c r="U3654" s="239"/>
    </row>
    <row r="3655" spans="1:21">
      <c r="A3655" s="239" t="s">
        <v>3986</v>
      </c>
      <c r="B3655" s="239">
        <v>4</v>
      </c>
      <c r="C3655" s="239">
        <f t="shared" si="372"/>
        <v>0</v>
      </c>
      <c r="D3655" s="239">
        <f t="shared" si="373"/>
        <v>0</v>
      </c>
      <c r="E3655" s="149" t="s">
        <v>1317</v>
      </c>
      <c r="F3655" s="150">
        <v>13.5</v>
      </c>
      <c r="G3655" s="150">
        <v>0.314</v>
      </c>
      <c r="H3655" s="150">
        <v>3.5999999999999997E-2</v>
      </c>
      <c r="I3655" s="151">
        <f t="shared" si="374"/>
        <v>2.1599999999999997</v>
      </c>
      <c r="J3655">
        <f t="shared" si="375"/>
        <v>1.4399999999999997</v>
      </c>
      <c r="K3655">
        <f t="shared" si="376"/>
        <v>1.0799999999999998</v>
      </c>
      <c r="L3655">
        <f t="shared" si="377"/>
        <v>1.6199999999999997</v>
      </c>
      <c r="M3655" s="150"/>
      <c r="U3655" s="239"/>
    </row>
    <row r="3656" spans="1:21">
      <c r="A3656" s="239" t="s">
        <v>3986</v>
      </c>
      <c r="B3656" s="239">
        <v>5</v>
      </c>
      <c r="C3656" s="239">
        <f t="shared" si="372"/>
        <v>0</v>
      </c>
      <c r="D3656" s="239">
        <f t="shared" si="373"/>
        <v>0</v>
      </c>
      <c r="E3656" s="149" t="s">
        <v>1365</v>
      </c>
      <c r="F3656" s="150">
        <v>32.4</v>
      </c>
      <c r="G3656" s="150">
        <v>0.39250000000000002</v>
      </c>
      <c r="H3656" s="150">
        <v>9.1999999999999998E-2</v>
      </c>
      <c r="I3656" s="151">
        <f t="shared" si="374"/>
        <v>5.52</v>
      </c>
      <c r="J3656">
        <f t="shared" si="375"/>
        <v>3.6799999999999997</v>
      </c>
      <c r="K3656">
        <f t="shared" si="376"/>
        <v>2.76</v>
      </c>
      <c r="L3656">
        <f t="shared" si="377"/>
        <v>4.1399999999999997</v>
      </c>
      <c r="M3656" s="150"/>
      <c r="U3656" s="239"/>
    </row>
    <row r="3657" spans="1:21">
      <c r="A3657" s="239" t="s">
        <v>3986</v>
      </c>
      <c r="B3657" s="239">
        <v>6</v>
      </c>
      <c r="C3657" s="239">
        <f t="shared" si="372"/>
        <v>0</v>
      </c>
      <c r="D3657" s="239">
        <f t="shared" si="373"/>
        <v>0</v>
      </c>
      <c r="E3657" s="149" t="s">
        <v>1408</v>
      </c>
      <c r="F3657" s="150">
        <v>28.2</v>
      </c>
      <c r="G3657" s="150">
        <v>0.47099999999999997</v>
      </c>
      <c r="H3657" s="150">
        <v>0.08</v>
      </c>
      <c r="I3657" s="151">
        <f t="shared" si="374"/>
        <v>4.8</v>
      </c>
      <c r="J3657">
        <f t="shared" si="375"/>
        <v>3.1999999999999997</v>
      </c>
      <c r="K3657">
        <f t="shared" si="376"/>
        <v>2.4</v>
      </c>
      <c r="L3657">
        <f t="shared" si="377"/>
        <v>3.5999999999999996</v>
      </c>
      <c r="M3657" s="150"/>
      <c r="U3657" s="239"/>
    </row>
    <row r="3658" spans="1:21">
      <c r="A3658" s="239" t="s">
        <v>3986</v>
      </c>
      <c r="B3658" s="239">
        <v>8</v>
      </c>
      <c r="C3658" s="239">
        <f t="shared" si="372"/>
        <v>0</v>
      </c>
      <c r="D3658" s="239">
        <f t="shared" si="373"/>
        <v>0</v>
      </c>
      <c r="E3658" s="149" t="s">
        <v>1479</v>
      </c>
      <c r="F3658" s="150">
        <v>41.6</v>
      </c>
      <c r="G3658" s="150">
        <v>0.628</v>
      </c>
      <c r="H3658" s="150">
        <v>0.11599999999999999</v>
      </c>
      <c r="I3658" s="151">
        <f t="shared" si="374"/>
        <v>6.9599999999999991</v>
      </c>
      <c r="J3658">
        <f t="shared" si="375"/>
        <v>4.6399999999999988</v>
      </c>
      <c r="K3658">
        <f t="shared" si="376"/>
        <v>3.4799999999999995</v>
      </c>
      <c r="L3658">
        <f t="shared" si="377"/>
        <v>5.2199999999999989</v>
      </c>
      <c r="M3658" s="150"/>
      <c r="U3658" s="239"/>
    </row>
    <row r="3659" spans="1:21">
      <c r="A3659" s="239" t="s">
        <v>3986</v>
      </c>
      <c r="B3659" s="239">
        <v>10</v>
      </c>
      <c r="C3659" s="239">
        <f t="shared" si="372"/>
        <v>0</v>
      </c>
      <c r="D3659" s="239">
        <f t="shared" si="373"/>
        <v>0</v>
      </c>
      <c r="E3659" s="149" t="s">
        <v>789</v>
      </c>
      <c r="F3659" s="150">
        <v>52.3</v>
      </c>
      <c r="G3659" s="150">
        <v>0.79756000000000005</v>
      </c>
      <c r="H3659" s="150">
        <v>0.14799999999999999</v>
      </c>
      <c r="I3659" s="151">
        <f t="shared" si="374"/>
        <v>8.879999999999999</v>
      </c>
      <c r="J3659">
        <f t="shared" si="375"/>
        <v>5.919999999999999</v>
      </c>
      <c r="K3659">
        <f t="shared" si="376"/>
        <v>4.4399999999999995</v>
      </c>
      <c r="L3659">
        <f t="shared" si="377"/>
        <v>6.6599999999999993</v>
      </c>
      <c r="M3659" s="150"/>
      <c r="U3659" s="239"/>
    </row>
    <row r="3660" spans="1:21">
      <c r="A3660" s="239" t="s">
        <v>3986</v>
      </c>
      <c r="B3660" s="239">
        <v>12</v>
      </c>
      <c r="C3660" s="239">
        <f t="shared" si="372"/>
        <v>0</v>
      </c>
      <c r="D3660" s="239">
        <f t="shared" si="373"/>
        <v>0</v>
      </c>
      <c r="E3660" s="149" t="s">
        <v>878</v>
      </c>
      <c r="F3660" s="150">
        <v>77.400000000000006</v>
      </c>
      <c r="G3660" s="150">
        <v>0.95455999999999996</v>
      </c>
      <c r="H3660" s="150">
        <v>0.21600000000000003</v>
      </c>
      <c r="I3660" s="151">
        <f t="shared" si="374"/>
        <v>12.96</v>
      </c>
      <c r="J3660">
        <f t="shared" si="375"/>
        <v>8.64</v>
      </c>
      <c r="K3660">
        <f t="shared" si="376"/>
        <v>6.48</v>
      </c>
      <c r="L3660">
        <f t="shared" si="377"/>
        <v>9.7200000000000006</v>
      </c>
      <c r="M3660" s="150"/>
      <c r="U3660" s="239"/>
    </row>
    <row r="3661" spans="1:21">
      <c r="A3661" s="239" t="s">
        <v>3986</v>
      </c>
      <c r="B3661" s="239">
        <v>14</v>
      </c>
      <c r="C3661" s="239">
        <f t="shared" si="372"/>
        <v>0</v>
      </c>
      <c r="D3661" s="239">
        <f t="shared" si="373"/>
        <v>0</v>
      </c>
      <c r="E3661" s="149" t="s">
        <v>935</v>
      </c>
      <c r="F3661" s="150">
        <v>93.5</v>
      </c>
      <c r="G3661" s="150">
        <v>1.1115600000000001</v>
      </c>
      <c r="H3661" s="150">
        <v>0.26</v>
      </c>
      <c r="I3661" s="151">
        <f t="shared" si="374"/>
        <v>15.600000000000001</v>
      </c>
      <c r="J3661">
        <f t="shared" si="375"/>
        <v>10.4</v>
      </c>
      <c r="K3661">
        <f t="shared" si="376"/>
        <v>7.8000000000000007</v>
      </c>
      <c r="L3661">
        <f t="shared" si="377"/>
        <v>11.700000000000001</v>
      </c>
      <c r="M3661" s="150"/>
      <c r="U3661" s="239"/>
    </row>
    <row r="3662" spans="1:21">
      <c r="A3662" s="239" t="s">
        <v>3986</v>
      </c>
      <c r="B3662" s="239">
        <v>16</v>
      </c>
      <c r="C3662" s="239">
        <f t="shared" si="372"/>
        <v>0</v>
      </c>
      <c r="D3662" s="239">
        <f t="shared" si="373"/>
        <v>0</v>
      </c>
      <c r="E3662" s="149" t="s">
        <v>1024</v>
      </c>
      <c r="F3662" s="150">
        <v>110</v>
      </c>
      <c r="G3662" s="150">
        <v>1.2685599999999999</v>
      </c>
      <c r="H3662" s="150">
        <v>0.308</v>
      </c>
      <c r="I3662" s="151">
        <f t="shared" si="374"/>
        <v>18.48</v>
      </c>
      <c r="J3662">
        <f t="shared" si="375"/>
        <v>12.32</v>
      </c>
      <c r="K3662">
        <f t="shared" si="376"/>
        <v>9.24</v>
      </c>
      <c r="L3662">
        <f t="shared" si="377"/>
        <v>13.86</v>
      </c>
      <c r="M3662" s="150"/>
      <c r="U3662" s="239"/>
    </row>
    <row r="3663" spans="1:21">
      <c r="A3663" s="239" t="s">
        <v>3986</v>
      </c>
      <c r="B3663" s="239">
        <v>18</v>
      </c>
      <c r="C3663" s="239">
        <f t="shared" si="372"/>
        <v>0</v>
      </c>
      <c r="D3663" s="239">
        <f t="shared" si="373"/>
        <v>0</v>
      </c>
      <c r="E3663" s="149" t="s">
        <v>1072</v>
      </c>
      <c r="F3663" s="150">
        <v>155</v>
      </c>
      <c r="G3663" s="150">
        <v>1.4255599999999999</v>
      </c>
      <c r="H3663" s="150">
        <v>0.43600000000000005</v>
      </c>
      <c r="I3663" s="151">
        <f t="shared" si="374"/>
        <v>26.160000000000004</v>
      </c>
      <c r="J3663">
        <f t="shared" si="375"/>
        <v>17.440000000000001</v>
      </c>
      <c r="K3663">
        <f t="shared" si="376"/>
        <v>13.080000000000002</v>
      </c>
      <c r="L3663">
        <f t="shared" si="377"/>
        <v>19.620000000000005</v>
      </c>
      <c r="M3663" s="150"/>
      <c r="U3663" s="239"/>
    </row>
    <row r="3664" spans="1:21">
      <c r="A3664" s="239" t="s">
        <v>3986</v>
      </c>
      <c r="B3664" s="239">
        <v>20</v>
      </c>
      <c r="C3664" s="239">
        <f t="shared" si="372"/>
        <v>0</v>
      </c>
      <c r="D3664" s="239">
        <f t="shared" si="373"/>
        <v>0</v>
      </c>
      <c r="E3664" s="149" t="s">
        <v>1103</v>
      </c>
      <c r="F3664" s="150">
        <v>194</v>
      </c>
      <c r="G3664" s="150">
        <v>1.58256</v>
      </c>
      <c r="H3664" s="150">
        <v>0.54400000000000004</v>
      </c>
      <c r="I3664" s="151">
        <f t="shared" si="374"/>
        <v>32.64</v>
      </c>
      <c r="J3664">
        <f t="shared" si="375"/>
        <v>21.759999999999998</v>
      </c>
      <c r="K3664">
        <f t="shared" si="376"/>
        <v>16.32</v>
      </c>
      <c r="L3664">
        <f t="shared" si="377"/>
        <v>24.48</v>
      </c>
      <c r="M3664" s="150"/>
      <c r="U3664" s="239"/>
    </row>
    <row r="3665" spans="1:21">
      <c r="A3665" s="239" t="s">
        <v>3986</v>
      </c>
      <c r="B3665" s="239">
        <v>24</v>
      </c>
      <c r="C3665" s="239">
        <f t="shared" si="372"/>
        <v>0</v>
      </c>
      <c r="D3665" s="239">
        <f t="shared" si="373"/>
        <v>0</v>
      </c>
      <c r="E3665" s="149" t="s">
        <v>1184</v>
      </c>
      <c r="F3665" s="150">
        <v>361</v>
      </c>
      <c r="G3665" s="150">
        <v>1.89656</v>
      </c>
      <c r="H3665" s="150">
        <v>1.012</v>
      </c>
      <c r="I3665" s="151">
        <f t="shared" si="374"/>
        <v>60.72</v>
      </c>
      <c r="J3665">
        <f t="shared" si="375"/>
        <v>40.479999999999997</v>
      </c>
      <c r="K3665">
        <f t="shared" si="376"/>
        <v>30.36</v>
      </c>
      <c r="L3665">
        <f t="shared" si="377"/>
        <v>45.54</v>
      </c>
      <c r="M3665" s="150"/>
      <c r="U3665" s="239"/>
    </row>
    <row r="3666" spans="1:21">
      <c r="A3666" s="239" t="s">
        <v>238</v>
      </c>
      <c r="B3666" s="241">
        <f t="shared" ref="B3666:B3675" si="378">SPLITME($E3666,0,"*","UAP")</f>
        <v>80</v>
      </c>
      <c r="E3666" s="149" t="s">
        <v>3861</v>
      </c>
      <c r="F3666" s="150">
        <v>8.3800000000000008</v>
      </c>
      <c r="G3666" s="150">
        <v>0.33</v>
      </c>
      <c r="H3666" s="150">
        <v>2.4E-2</v>
      </c>
      <c r="I3666" s="151">
        <f t="shared" si="374"/>
        <v>1.44</v>
      </c>
      <c r="J3666">
        <f t="shared" si="375"/>
        <v>0.96</v>
      </c>
      <c r="K3666">
        <f t="shared" si="376"/>
        <v>0.72</v>
      </c>
      <c r="L3666">
        <f t="shared" si="377"/>
        <v>1.08</v>
      </c>
      <c r="M3666" s="150"/>
      <c r="U3666" s="239"/>
    </row>
    <row r="3667" spans="1:21">
      <c r="A3667" t="s">
        <v>238</v>
      </c>
      <c r="B3667" s="241">
        <f t="shared" si="378"/>
        <v>100</v>
      </c>
      <c r="E3667" s="149" t="s">
        <v>3852</v>
      </c>
      <c r="F3667" s="150">
        <v>10.5</v>
      </c>
      <c r="G3667" s="150">
        <v>0.38900000000000001</v>
      </c>
      <c r="H3667" s="150">
        <v>2.8000000000000004E-2</v>
      </c>
      <c r="I3667" s="151">
        <f t="shared" si="374"/>
        <v>1.6800000000000002</v>
      </c>
      <c r="J3667">
        <f t="shared" si="375"/>
        <v>1.1200000000000001</v>
      </c>
      <c r="K3667">
        <f t="shared" si="376"/>
        <v>0.84000000000000008</v>
      </c>
      <c r="L3667">
        <f t="shared" si="377"/>
        <v>1.2600000000000002</v>
      </c>
      <c r="M3667" s="150"/>
      <c r="U3667" s="239"/>
    </row>
    <row r="3668" spans="1:21">
      <c r="A3668" t="s">
        <v>238</v>
      </c>
      <c r="B3668" s="241">
        <f t="shared" si="378"/>
        <v>130</v>
      </c>
      <c r="E3668" s="149" t="s">
        <v>3853</v>
      </c>
      <c r="F3668" s="150">
        <v>13.7</v>
      </c>
      <c r="G3668" s="150">
        <v>0.46800000000000003</v>
      </c>
      <c r="H3668" s="150">
        <v>5.2000000000000005E-2</v>
      </c>
      <c r="I3668" s="151">
        <f t="shared" si="374"/>
        <v>3.12</v>
      </c>
      <c r="J3668">
        <f t="shared" si="375"/>
        <v>2.08</v>
      </c>
      <c r="K3668">
        <f t="shared" si="376"/>
        <v>1.56</v>
      </c>
      <c r="L3668">
        <f t="shared" si="377"/>
        <v>2.34</v>
      </c>
      <c r="M3668" s="150"/>
      <c r="U3668" s="239"/>
    </row>
    <row r="3669" spans="1:21">
      <c r="A3669" t="s">
        <v>238</v>
      </c>
      <c r="B3669" s="241">
        <f t="shared" si="378"/>
        <v>150</v>
      </c>
      <c r="E3669" s="149" t="s">
        <v>3854</v>
      </c>
      <c r="F3669" s="150">
        <v>17.899999999999999</v>
      </c>
      <c r="G3669" s="150">
        <v>0.54600000000000004</v>
      </c>
      <c r="H3669" s="150">
        <v>5.2000000000000005E-2</v>
      </c>
      <c r="I3669" s="151">
        <f t="shared" si="374"/>
        <v>3.12</v>
      </c>
      <c r="J3669">
        <f t="shared" si="375"/>
        <v>2.08</v>
      </c>
      <c r="K3669">
        <f t="shared" si="376"/>
        <v>1.56</v>
      </c>
      <c r="L3669">
        <f t="shared" si="377"/>
        <v>2.34</v>
      </c>
      <c r="M3669" s="150"/>
      <c r="U3669" s="239"/>
    </row>
    <row r="3670" spans="1:21">
      <c r="A3670" t="s">
        <v>238</v>
      </c>
      <c r="B3670" s="241">
        <f t="shared" si="378"/>
        <v>175</v>
      </c>
      <c r="E3670" s="149" t="s">
        <v>3855</v>
      </c>
      <c r="F3670" s="150">
        <v>21.2</v>
      </c>
      <c r="G3670" s="150">
        <v>0.61499999999999999</v>
      </c>
      <c r="H3670" s="150">
        <v>0.06</v>
      </c>
      <c r="I3670" s="151">
        <f t="shared" si="374"/>
        <v>3.5999999999999996</v>
      </c>
      <c r="J3670">
        <f t="shared" si="375"/>
        <v>2.3999999999999995</v>
      </c>
      <c r="K3670">
        <f t="shared" si="376"/>
        <v>1.7999999999999998</v>
      </c>
      <c r="L3670">
        <f t="shared" si="377"/>
        <v>2.6999999999999997</v>
      </c>
      <c r="M3670" s="150"/>
      <c r="U3670" s="239"/>
    </row>
    <row r="3671" spans="1:21">
      <c r="A3671" t="s">
        <v>238</v>
      </c>
      <c r="B3671" s="241">
        <f t="shared" si="378"/>
        <v>200</v>
      </c>
      <c r="E3671" s="149" t="s">
        <v>3856</v>
      </c>
      <c r="F3671" s="150">
        <v>25.1</v>
      </c>
      <c r="G3671" s="150">
        <v>0.68400000000000005</v>
      </c>
      <c r="H3671" s="150">
        <v>7.1999999999999995E-2</v>
      </c>
      <c r="I3671" s="151">
        <f t="shared" si="374"/>
        <v>4.3199999999999994</v>
      </c>
      <c r="J3671">
        <f t="shared" si="375"/>
        <v>2.8799999999999994</v>
      </c>
      <c r="K3671">
        <f t="shared" si="376"/>
        <v>2.1599999999999997</v>
      </c>
      <c r="L3671">
        <f t="shared" si="377"/>
        <v>3.2399999999999993</v>
      </c>
      <c r="M3671" s="150"/>
      <c r="U3671" s="239"/>
    </row>
    <row r="3672" spans="1:21">
      <c r="A3672" t="s">
        <v>238</v>
      </c>
      <c r="B3672" s="241">
        <f t="shared" si="378"/>
        <v>220</v>
      </c>
      <c r="E3672" s="149" t="s">
        <v>3857</v>
      </c>
      <c r="F3672" s="150">
        <v>28.5</v>
      </c>
      <c r="G3672" s="150">
        <v>0.74399999999999999</v>
      </c>
      <c r="H3672" s="150">
        <v>0.08</v>
      </c>
      <c r="I3672" s="151">
        <f t="shared" si="374"/>
        <v>4.8</v>
      </c>
      <c r="J3672">
        <f t="shared" si="375"/>
        <v>3.1999999999999997</v>
      </c>
      <c r="K3672">
        <f t="shared" si="376"/>
        <v>2.4</v>
      </c>
      <c r="L3672">
        <f t="shared" si="377"/>
        <v>3.5999999999999996</v>
      </c>
      <c r="M3672" s="150"/>
      <c r="U3672" s="239"/>
    </row>
    <row r="3673" spans="1:21">
      <c r="A3673" t="s">
        <v>238</v>
      </c>
      <c r="B3673" s="241">
        <f t="shared" si="378"/>
        <v>250</v>
      </c>
      <c r="E3673" s="149" t="s">
        <v>3858</v>
      </c>
      <c r="F3673" s="150">
        <v>34.4</v>
      </c>
      <c r="G3673" s="150">
        <v>0.82199999999999995</v>
      </c>
      <c r="H3673" s="150">
        <v>9.6000000000000002E-2</v>
      </c>
      <c r="I3673" s="151">
        <f t="shared" si="374"/>
        <v>5.76</v>
      </c>
      <c r="J3673">
        <f t="shared" si="375"/>
        <v>3.84</v>
      </c>
      <c r="K3673">
        <f t="shared" si="376"/>
        <v>2.88</v>
      </c>
      <c r="L3673">
        <f t="shared" si="377"/>
        <v>4.32</v>
      </c>
      <c r="M3673" s="150"/>
      <c r="U3673" s="239"/>
    </row>
    <row r="3674" spans="1:21">
      <c r="A3674" t="s">
        <v>238</v>
      </c>
      <c r="B3674" s="241">
        <f t="shared" si="378"/>
        <v>270</v>
      </c>
      <c r="E3674" s="149" t="s">
        <v>3859</v>
      </c>
      <c r="F3674" s="150">
        <v>39.4</v>
      </c>
      <c r="G3674" s="150">
        <v>0.90200000000000002</v>
      </c>
      <c r="H3674" s="150">
        <v>0.11200000000000002</v>
      </c>
      <c r="I3674" s="151">
        <f t="shared" si="374"/>
        <v>6.7200000000000006</v>
      </c>
      <c r="J3674">
        <f t="shared" si="375"/>
        <v>4.4800000000000004</v>
      </c>
      <c r="K3674">
        <f t="shared" si="376"/>
        <v>3.3600000000000003</v>
      </c>
      <c r="L3674">
        <f t="shared" si="377"/>
        <v>5.0400000000000009</v>
      </c>
      <c r="M3674" s="150"/>
      <c r="U3674" s="239"/>
    </row>
    <row r="3675" spans="1:21">
      <c r="A3675" t="s">
        <v>238</v>
      </c>
      <c r="B3675" s="241">
        <f t="shared" si="378"/>
        <v>300</v>
      </c>
      <c r="E3675" s="149" t="s">
        <v>3860</v>
      </c>
      <c r="F3675" s="150">
        <v>46</v>
      </c>
      <c r="G3675" s="150">
        <v>0.98099999999999998</v>
      </c>
      <c r="H3675" s="150">
        <v>0.128</v>
      </c>
      <c r="I3675" s="151">
        <f t="shared" si="374"/>
        <v>7.68</v>
      </c>
      <c r="J3675">
        <f t="shared" si="375"/>
        <v>5.1199999999999992</v>
      </c>
      <c r="K3675">
        <f t="shared" si="376"/>
        <v>3.84</v>
      </c>
      <c r="L3675">
        <f t="shared" si="377"/>
        <v>5.76</v>
      </c>
      <c r="M3675" s="150"/>
      <c r="U3675" s="239"/>
    </row>
    <row r="3676" spans="1:21">
      <c r="A3676" t="s">
        <v>241</v>
      </c>
      <c r="B3676" s="241">
        <f t="shared" ref="B3676:B3696" si="379">SPLITME($E3676,0,"*","UPN")</f>
        <v>30</v>
      </c>
      <c r="E3676" s="149" t="s">
        <v>3872</v>
      </c>
      <c r="F3676" s="150">
        <v>1.74</v>
      </c>
      <c r="G3676" s="150">
        <v>0.12</v>
      </c>
      <c r="H3676" s="150">
        <v>0.01</v>
      </c>
      <c r="I3676" s="151">
        <f t="shared" si="374"/>
        <v>0.6</v>
      </c>
      <c r="J3676">
        <f t="shared" si="375"/>
        <v>0.39999999999999997</v>
      </c>
      <c r="K3676">
        <f t="shared" si="376"/>
        <v>0.3</v>
      </c>
      <c r="L3676">
        <f t="shared" si="377"/>
        <v>0.44999999999999996</v>
      </c>
      <c r="M3676" s="150"/>
      <c r="U3676" s="239"/>
    </row>
    <row r="3677" spans="1:21">
      <c r="A3677" t="s">
        <v>241</v>
      </c>
      <c r="B3677" s="241">
        <f t="shared" si="379"/>
        <v>35</v>
      </c>
      <c r="E3677" s="149" t="s">
        <v>3874</v>
      </c>
      <c r="F3677" s="150">
        <v>2.16</v>
      </c>
      <c r="G3677" s="150">
        <v>0.14000000000000001</v>
      </c>
      <c r="H3677" s="150">
        <v>0.01</v>
      </c>
      <c r="I3677" s="151">
        <f t="shared" si="374"/>
        <v>0.6</v>
      </c>
      <c r="J3677">
        <f t="shared" si="375"/>
        <v>0.39999999999999997</v>
      </c>
      <c r="K3677">
        <f t="shared" si="376"/>
        <v>0.3</v>
      </c>
      <c r="L3677">
        <f t="shared" si="377"/>
        <v>0.44999999999999996</v>
      </c>
      <c r="M3677" s="150"/>
      <c r="U3677" s="239"/>
    </row>
    <row r="3678" spans="1:21">
      <c r="A3678" t="s">
        <v>241</v>
      </c>
      <c r="B3678" s="241">
        <f t="shared" si="379"/>
        <v>40</v>
      </c>
      <c r="E3678" s="149" t="s">
        <v>3876</v>
      </c>
      <c r="F3678" s="150">
        <v>2.87</v>
      </c>
      <c r="G3678" s="150">
        <v>0.22</v>
      </c>
      <c r="H3678" s="150">
        <v>0.01</v>
      </c>
      <c r="I3678" s="151">
        <f t="shared" si="374"/>
        <v>0.6</v>
      </c>
      <c r="J3678">
        <f t="shared" si="375"/>
        <v>0.39999999999999997</v>
      </c>
      <c r="K3678">
        <f t="shared" si="376"/>
        <v>0.3</v>
      </c>
      <c r="L3678">
        <f t="shared" si="377"/>
        <v>0.44999999999999996</v>
      </c>
      <c r="M3678" s="150"/>
      <c r="U3678" s="239"/>
    </row>
    <row r="3679" spans="1:21">
      <c r="A3679" t="s">
        <v>241</v>
      </c>
      <c r="B3679" s="241">
        <f t="shared" si="379"/>
        <v>50</v>
      </c>
      <c r="E3679" s="149" t="s">
        <v>3878</v>
      </c>
      <c r="F3679" s="150">
        <v>3.9</v>
      </c>
      <c r="G3679" s="150">
        <v>0.25</v>
      </c>
      <c r="H3679" s="150">
        <v>0.01</v>
      </c>
      <c r="I3679" s="151">
        <f t="shared" si="374"/>
        <v>0.6</v>
      </c>
      <c r="J3679">
        <f t="shared" si="375"/>
        <v>0.39999999999999997</v>
      </c>
      <c r="K3679">
        <f t="shared" si="376"/>
        <v>0.3</v>
      </c>
      <c r="L3679">
        <f t="shared" si="377"/>
        <v>0.44999999999999996</v>
      </c>
      <c r="M3679" s="150"/>
      <c r="U3679" s="239"/>
    </row>
    <row r="3680" spans="1:21">
      <c r="A3680" t="s">
        <v>241</v>
      </c>
      <c r="B3680" s="241">
        <f t="shared" si="379"/>
        <v>60</v>
      </c>
      <c r="E3680" s="149" t="s">
        <v>3879</v>
      </c>
      <c r="F3680" s="150">
        <v>5.07</v>
      </c>
      <c r="G3680" s="150">
        <v>0.24</v>
      </c>
      <c r="H3680" s="150">
        <v>0.01</v>
      </c>
      <c r="I3680" s="151">
        <f t="shared" si="374"/>
        <v>0.6</v>
      </c>
      <c r="J3680">
        <f t="shared" si="375"/>
        <v>0.39999999999999997</v>
      </c>
      <c r="K3680">
        <f t="shared" si="376"/>
        <v>0.3</v>
      </c>
      <c r="L3680">
        <f t="shared" si="377"/>
        <v>0.44999999999999996</v>
      </c>
      <c r="M3680" s="150"/>
      <c r="U3680" s="239"/>
    </row>
    <row r="3681" spans="1:21">
      <c r="A3681" t="s">
        <v>241</v>
      </c>
      <c r="B3681" s="241">
        <f t="shared" si="379"/>
        <v>65</v>
      </c>
      <c r="E3681" s="149" t="s">
        <v>3880</v>
      </c>
      <c r="F3681" s="150">
        <v>7.09</v>
      </c>
      <c r="G3681" s="150">
        <v>0.3</v>
      </c>
      <c r="H3681" s="150">
        <v>0.01</v>
      </c>
      <c r="I3681" s="151">
        <f t="shared" si="374"/>
        <v>0.6</v>
      </c>
      <c r="J3681">
        <f t="shared" si="375"/>
        <v>0.39999999999999997</v>
      </c>
      <c r="K3681">
        <f t="shared" si="376"/>
        <v>0.3</v>
      </c>
      <c r="L3681">
        <f t="shared" si="377"/>
        <v>0.44999999999999996</v>
      </c>
      <c r="M3681" s="150"/>
      <c r="U3681" s="239"/>
    </row>
    <row r="3682" spans="1:21">
      <c r="A3682" t="s">
        <v>241</v>
      </c>
      <c r="B3682" s="241">
        <f t="shared" si="379"/>
        <v>70</v>
      </c>
      <c r="E3682" s="149" t="s">
        <v>3881</v>
      </c>
      <c r="F3682" s="150">
        <v>6.77</v>
      </c>
      <c r="G3682" s="150">
        <v>0.3</v>
      </c>
      <c r="H3682" s="150">
        <v>0.01</v>
      </c>
      <c r="I3682" s="151">
        <f t="shared" si="374"/>
        <v>0.6</v>
      </c>
      <c r="J3682">
        <f t="shared" si="375"/>
        <v>0.39999999999999997</v>
      </c>
      <c r="K3682">
        <f t="shared" si="376"/>
        <v>0.3</v>
      </c>
      <c r="L3682">
        <f t="shared" si="377"/>
        <v>0.44999999999999996</v>
      </c>
      <c r="M3682" s="150"/>
      <c r="U3682" s="239"/>
    </row>
    <row r="3683" spans="1:21">
      <c r="A3683" t="s">
        <v>241</v>
      </c>
      <c r="B3683" s="241">
        <f t="shared" si="379"/>
        <v>80</v>
      </c>
      <c r="E3683" s="149" t="s">
        <v>3882</v>
      </c>
      <c r="F3683" s="150">
        <v>8.64</v>
      </c>
      <c r="G3683" s="150">
        <v>0.312</v>
      </c>
      <c r="H3683" s="150">
        <v>2.4E-2</v>
      </c>
      <c r="I3683" s="151">
        <f t="shared" si="374"/>
        <v>1.44</v>
      </c>
      <c r="J3683">
        <f t="shared" si="375"/>
        <v>0.96</v>
      </c>
      <c r="K3683">
        <f t="shared" si="376"/>
        <v>0.72</v>
      </c>
      <c r="L3683">
        <f t="shared" si="377"/>
        <v>1.08</v>
      </c>
      <c r="M3683" s="150"/>
      <c r="U3683" s="239"/>
    </row>
    <row r="3684" spans="1:21">
      <c r="A3684" t="s">
        <v>241</v>
      </c>
      <c r="B3684" s="241">
        <f t="shared" si="379"/>
        <v>100</v>
      </c>
      <c r="E3684" s="149" t="s">
        <v>3862</v>
      </c>
      <c r="F3684" s="150">
        <v>10.6</v>
      </c>
      <c r="G3684" s="150">
        <v>0.372</v>
      </c>
      <c r="H3684" s="150">
        <v>2.8000000000000004E-2</v>
      </c>
      <c r="I3684" s="151">
        <f t="shared" si="374"/>
        <v>1.6800000000000002</v>
      </c>
      <c r="J3684">
        <f t="shared" si="375"/>
        <v>1.1200000000000001</v>
      </c>
      <c r="K3684">
        <f t="shared" si="376"/>
        <v>0.84000000000000008</v>
      </c>
      <c r="L3684">
        <f t="shared" si="377"/>
        <v>1.2600000000000002</v>
      </c>
      <c r="M3684" s="150"/>
      <c r="U3684" s="239"/>
    </row>
    <row r="3685" spans="1:21">
      <c r="A3685" t="s">
        <v>241</v>
      </c>
      <c r="B3685" s="241">
        <f t="shared" si="379"/>
        <v>120</v>
      </c>
      <c r="E3685" s="149" t="s">
        <v>3863</v>
      </c>
      <c r="F3685" s="150">
        <v>13.35</v>
      </c>
      <c r="G3685" s="150">
        <v>0.434</v>
      </c>
      <c r="H3685" s="150">
        <v>3.5999999999999997E-2</v>
      </c>
      <c r="I3685" s="151">
        <f t="shared" si="374"/>
        <v>2.1599999999999997</v>
      </c>
      <c r="J3685">
        <f t="shared" si="375"/>
        <v>1.4399999999999997</v>
      </c>
      <c r="K3685">
        <f t="shared" si="376"/>
        <v>1.0799999999999998</v>
      </c>
      <c r="L3685">
        <f t="shared" si="377"/>
        <v>1.6199999999999997</v>
      </c>
      <c r="M3685" s="150"/>
      <c r="U3685" s="239"/>
    </row>
    <row r="3686" spans="1:21">
      <c r="A3686" t="s">
        <v>241</v>
      </c>
      <c r="B3686" s="241">
        <f t="shared" si="379"/>
        <v>140</v>
      </c>
      <c r="E3686" s="149" t="s">
        <v>3864</v>
      </c>
      <c r="F3686" s="150">
        <v>16</v>
      </c>
      <c r="G3686" s="150">
        <v>0.48899999999999999</v>
      </c>
      <c r="H3686" s="150">
        <v>4.3999999999999997E-2</v>
      </c>
      <c r="I3686" s="151">
        <f t="shared" si="374"/>
        <v>2.6399999999999997</v>
      </c>
      <c r="J3686">
        <f t="shared" si="375"/>
        <v>1.7599999999999998</v>
      </c>
      <c r="K3686">
        <f t="shared" si="376"/>
        <v>1.3199999999999998</v>
      </c>
      <c r="L3686">
        <f t="shared" si="377"/>
        <v>1.9799999999999998</v>
      </c>
      <c r="M3686" s="150"/>
      <c r="U3686" s="239"/>
    </row>
    <row r="3687" spans="1:21">
      <c r="A3687" t="s">
        <v>241</v>
      </c>
      <c r="B3687" s="241">
        <f t="shared" si="379"/>
        <v>160</v>
      </c>
      <c r="E3687" s="149" t="s">
        <v>3865</v>
      </c>
      <c r="F3687" s="150">
        <v>18.850000000000001</v>
      </c>
      <c r="G3687" s="150">
        <v>0.54600000000000004</v>
      </c>
      <c r="H3687" s="150">
        <v>5.2000000000000005E-2</v>
      </c>
      <c r="I3687" s="151">
        <f t="shared" si="374"/>
        <v>3.12</v>
      </c>
      <c r="J3687">
        <f t="shared" si="375"/>
        <v>2.08</v>
      </c>
      <c r="K3687">
        <f t="shared" si="376"/>
        <v>1.56</v>
      </c>
      <c r="L3687">
        <f t="shared" si="377"/>
        <v>2.34</v>
      </c>
      <c r="M3687" s="150"/>
      <c r="U3687" s="239"/>
    </row>
    <row r="3688" spans="1:21">
      <c r="A3688" t="s">
        <v>241</v>
      </c>
      <c r="B3688" s="241">
        <f t="shared" si="379"/>
        <v>180</v>
      </c>
      <c r="E3688" s="149" t="s">
        <v>3866</v>
      </c>
      <c r="F3688" s="150">
        <v>22</v>
      </c>
      <c r="G3688" s="150">
        <v>0.61099999999999999</v>
      </c>
      <c r="H3688" s="150">
        <v>0.06</v>
      </c>
      <c r="I3688" s="151">
        <f t="shared" si="374"/>
        <v>3.5999999999999996</v>
      </c>
      <c r="J3688">
        <f t="shared" si="375"/>
        <v>2.3999999999999995</v>
      </c>
      <c r="K3688">
        <f t="shared" si="376"/>
        <v>1.7999999999999998</v>
      </c>
      <c r="L3688">
        <f t="shared" si="377"/>
        <v>2.6999999999999997</v>
      </c>
      <c r="M3688" s="150"/>
      <c r="U3688" s="239"/>
    </row>
    <row r="3689" spans="1:21">
      <c r="A3689" t="s">
        <v>241</v>
      </c>
      <c r="B3689" s="241">
        <f t="shared" si="379"/>
        <v>200</v>
      </c>
      <c r="E3689" s="149" t="s">
        <v>3867</v>
      </c>
      <c r="F3689" s="150">
        <v>25.3</v>
      </c>
      <c r="G3689" s="150">
        <v>0.66100000000000003</v>
      </c>
      <c r="H3689" s="150">
        <v>7.1999999999999995E-2</v>
      </c>
      <c r="I3689" s="151">
        <f t="shared" si="374"/>
        <v>4.3199999999999994</v>
      </c>
      <c r="J3689">
        <f t="shared" si="375"/>
        <v>2.8799999999999994</v>
      </c>
      <c r="K3689">
        <f t="shared" si="376"/>
        <v>2.1599999999999997</v>
      </c>
      <c r="L3689">
        <f t="shared" si="377"/>
        <v>3.2399999999999993</v>
      </c>
      <c r="M3689" s="150"/>
      <c r="U3689" s="239"/>
    </row>
    <row r="3690" spans="1:21">
      <c r="A3690" t="s">
        <v>241</v>
      </c>
      <c r="B3690" s="241">
        <f t="shared" si="379"/>
        <v>220</v>
      </c>
      <c r="E3690" s="149" t="s">
        <v>3868</v>
      </c>
      <c r="F3690" s="150">
        <v>29.4</v>
      </c>
      <c r="G3690" s="150">
        <v>0.71799999999999997</v>
      </c>
      <c r="H3690" s="150">
        <v>8.3999999999999991E-2</v>
      </c>
      <c r="I3690" s="151">
        <f t="shared" si="374"/>
        <v>5.0399999999999991</v>
      </c>
      <c r="J3690">
        <f t="shared" si="375"/>
        <v>3.3599999999999994</v>
      </c>
      <c r="K3690">
        <f t="shared" si="376"/>
        <v>2.5199999999999996</v>
      </c>
      <c r="L3690">
        <f t="shared" si="377"/>
        <v>3.7799999999999994</v>
      </c>
      <c r="M3690" s="150"/>
      <c r="U3690" s="239"/>
    </row>
    <row r="3691" spans="1:21">
      <c r="A3691" t="s">
        <v>241</v>
      </c>
      <c r="B3691" s="241">
        <f t="shared" si="379"/>
        <v>240</v>
      </c>
      <c r="E3691" s="149" t="s">
        <v>3869</v>
      </c>
      <c r="F3691" s="150">
        <v>33.200000000000003</v>
      </c>
      <c r="G3691" s="150">
        <v>0.77500000000000002</v>
      </c>
      <c r="H3691" s="150">
        <v>9.1999999999999998E-2</v>
      </c>
      <c r="I3691" s="151">
        <f t="shared" si="374"/>
        <v>5.52</v>
      </c>
      <c r="J3691">
        <f t="shared" si="375"/>
        <v>3.6799999999999997</v>
      </c>
      <c r="K3691">
        <f t="shared" si="376"/>
        <v>2.76</v>
      </c>
      <c r="L3691">
        <f t="shared" si="377"/>
        <v>4.1399999999999997</v>
      </c>
      <c r="M3691" s="150"/>
      <c r="U3691" s="239"/>
    </row>
    <row r="3692" spans="1:21">
      <c r="A3692" t="s">
        <v>241</v>
      </c>
      <c r="B3692" s="241">
        <f t="shared" si="379"/>
        <v>260</v>
      </c>
      <c r="E3692" s="149" t="s">
        <v>3870</v>
      </c>
      <c r="F3692" s="150">
        <v>37.9</v>
      </c>
      <c r="G3692" s="150">
        <v>0.83399999999999996</v>
      </c>
      <c r="H3692" s="150">
        <v>0.10800000000000001</v>
      </c>
      <c r="I3692" s="151">
        <f t="shared" si="374"/>
        <v>6.48</v>
      </c>
      <c r="J3692">
        <f t="shared" si="375"/>
        <v>4.32</v>
      </c>
      <c r="K3692">
        <f t="shared" si="376"/>
        <v>3.24</v>
      </c>
      <c r="L3692">
        <f t="shared" si="377"/>
        <v>4.8600000000000003</v>
      </c>
      <c r="M3692" s="150"/>
      <c r="U3692" s="239"/>
    </row>
    <row r="3693" spans="1:21">
      <c r="A3693" t="s">
        <v>241</v>
      </c>
      <c r="B3693" s="241">
        <f t="shared" si="379"/>
        <v>280</v>
      </c>
      <c r="E3693" s="149" t="s">
        <v>3871</v>
      </c>
      <c r="F3693" s="150">
        <v>41.8</v>
      </c>
      <c r="G3693" s="150">
        <v>0.9</v>
      </c>
      <c r="H3693" s="150">
        <v>0.11599999999999999</v>
      </c>
      <c r="I3693" s="151">
        <f t="shared" si="374"/>
        <v>6.9599999999999991</v>
      </c>
      <c r="J3693">
        <f t="shared" si="375"/>
        <v>4.6399999999999988</v>
      </c>
      <c r="K3693">
        <f t="shared" si="376"/>
        <v>3.4799999999999995</v>
      </c>
      <c r="L3693">
        <f t="shared" si="377"/>
        <v>5.2199999999999989</v>
      </c>
      <c r="M3693" s="150"/>
      <c r="U3693" s="239"/>
    </row>
    <row r="3694" spans="1:21">
      <c r="A3694" t="s">
        <v>241</v>
      </c>
      <c r="B3694" s="241">
        <f t="shared" si="379"/>
        <v>300</v>
      </c>
      <c r="E3694" s="149" t="s">
        <v>3873</v>
      </c>
      <c r="F3694" s="150">
        <v>46.2</v>
      </c>
      <c r="G3694" s="150">
        <v>0.95</v>
      </c>
      <c r="H3694" s="150">
        <v>0.128</v>
      </c>
      <c r="I3694" s="151">
        <f t="shared" si="374"/>
        <v>7.68</v>
      </c>
      <c r="J3694">
        <f t="shared" si="375"/>
        <v>5.1199999999999992</v>
      </c>
      <c r="K3694">
        <f t="shared" si="376"/>
        <v>3.84</v>
      </c>
      <c r="L3694">
        <f t="shared" si="377"/>
        <v>5.76</v>
      </c>
      <c r="M3694" s="150"/>
      <c r="U3694" s="239"/>
    </row>
    <row r="3695" spans="1:21">
      <c r="A3695" t="s">
        <v>241</v>
      </c>
      <c r="B3695" s="241">
        <f t="shared" si="379"/>
        <v>350</v>
      </c>
      <c r="E3695" s="149" t="s">
        <v>3875</v>
      </c>
      <c r="F3695" s="150">
        <v>60.6</v>
      </c>
      <c r="G3695" s="150">
        <v>1.1000000000000001</v>
      </c>
      <c r="H3695" s="150">
        <v>0.16</v>
      </c>
      <c r="I3695" s="151">
        <f t="shared" si="374"/>
        <v>9.6</v>
      </c>
      <c r="J3695">
        <f t="shared" si="375"/>
        <v>6.3999999999999995</v>
      </c>
      <c r="K3695">
        <f t="shared" si="376"/>
        <v>4.8</v>
      </c>
      <c r="L3695">
        <f t="shared" si="377"/>
        <v>7.1999999999999993</v>
      </c>
      <c r="M3695" s="150"/>
      <c r="U3695" s="239"/>
    </row>
    <row r="3696" spans="1:21">
      <c r="A3696" t="s">
        <v>241</v>
      </c>
      <c r="B3696" s="241">
        <f t="shared" si="379"/>
        <v>400</v>
      </c>
      <c r="E3696" s="149" t="s">
        <v>3877</v>
      </c>
      <c r="F3696" s="150">
        <v>71.8</v>
      </c>
      <c r="G3696" s="150">
        <v>1.1200000000000001</v>
      </c>
      <c r="H3696" s="150">
        <v>0.2</v>
      </c>
      <c r="I3696" s="151">
        <f t="shared" si="374"/>
        <v>12</v>
      </c>
      <c r="J3696">
        <f t="shared" si="375"/>
        <v>8</v>
      </c>
      <c r="K3696">
        <f t="shared" si="376"/>
        <v>6</v>
      </c>
      <c r="L3696">
        <f t="shared" si="377"/>
        <v>9</v>
      </c>
      <c r="M3696" s="150"/>
      <c r="U3696" s="239"/>
    </row>
    <row r="3697" spans="5:21" ht="60">
      <c r="E3697" s="145" t="s">
        <v>199</v>
      </c>
      <c r="F3697" s="145" t="s">
        <v>200</v>
      </c>
      <c r="G3697" s="145" t="s">
        <v>201</v>
      </c>
      <c r="H3697" s="147" t="s">
        <v>202</v>
      </c>
      <c r="I3697" s="148" t="s">
        <v>203</v>
      </c>
      <c r="J3697" s="147" t="s">
        <v>204</v>
      </c>
      <c r="K3697" s="147" t="s">
        <v>205</v>
      </c>
      <c r="L3697" s="147" t="s">
        <v>206</v>
      </c>
      <c r="M3697" s="239"/>
      <c r="U3697" s="239"/>
    </row>
    <row r="3698" spans="5:21">
      <c r="E3698" s="153"/>
      <c r="F3698" s="145"/>
      <c r="G3698" s="145"/>
      <c r="H3698" s="145"/>
      <c r="I3698" s="151"/>
      <c r="U3698" s="239"/>
    </row>
    <row r="3699" spans="5:21">
      <c r="U3699" s="239"/>
    </row>
  </sheetData>
  <autoFilter ref="A1:E3699"/>
  <sortState ref="A1:I3699">
    <sortCondition ref="A1:A3699"/>
    <sortCondition ref="B1:B3699"/>
    <sortCondition ref="C1:C3699"/>
    <sortCondition ref="D1:D3699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7">
    <tabColor theme="3" tint="0.59999389629810485"/>
  </sheetPr>
  <dimension ref="C1:H8"/>
  <sheetViews>
    <sheetView showGridLines="0" showRowColHeaders="0" workbookViewId="0"/>
  </sheetViews>
  <sheetFormatPr baseColWidth="10" defaultRowHeight="15"/>
  <cols>
    <col min="1" max="2" width="11.42578125" style="125"/>
    <col min="3" max="3" width="19.140625" style="125" customWidth="1"/>
    <col min="4" max="4" width="18.7109375" style="125" bestFit="1" customWidth="1"/>
    <col min="5" max="5" width="20.42578125" style="125" bestFit="1" customWidth="1"/>
    <col min="6" max="6" width="18.140625" style="125" bestFit="1" customWidth="1"/>
    <col min="7" max="7" width="14.7109375" style="125" bestFit="1" customWidth="1"/>
    <col min="8" max="8" width="17.85546875" style="125" bestFit="1" customWidth="1"/>
    <col min="9" max="16384" width="11.42578125" style="125"/>
  </cols>
  <sheetData>
    <row r="1" spans="3:8" ht="20.25" thickBot="1">
      <c r="C1" s="308" t="s">
        <v>3954</v>
      </c>
      <c r="D1" s="308"/>
      <c r="E1" s="308"/>
      <c r="F1" s="308"/>
      <c r="G1" s="308"/>
    </row>
    <row r="2" spans="3:8" ht="15.75" thickTop="1"/>
    <row r="3" spans="3:8" ht="15.75" thickBot="1"/>
    <row r="4" spans="3:8" ht="24" thickBot="1">
      <c r="F4" s="346" t="s">
        <v>3957</v>
      </c>
      <c r="G4" s="347"/>
      <c r="H4" s="348"/>
    </row>
    <row r="5" spans="3:8" ht="24" thickBot="1">
      <c r="C5" s="224" t="s">
        <v>3884</v>
      </c>
      <c r="D5" s="224" t="s">
        <v>199</v>
      </c>
      <c r="E5" s="224" t="s">
        <v>3955</v>
      </c>
      <c r="F5" s="224" t="s">
        <v>2</v>
      </c>
      <c r="G5" s="224" t="s">
        <v>53</v>
      </c>
      <c r="H5" s="224" t="s">
        <v>3</v>
      </c>
    </row>
    <row r="6" spans="3:8" ht="24" thickBot="1">
      <c r="C6" s="155" t="s">
        <v>241</v>
      </c>
      <c r="D6" s="155" t="s">
        <v>3870</v>
      </c>
      <c r="E6" s="225">
        <f>VLOOKUP(D6,S011_DesignationProfileExt,2,FALSE)</f>
        <v>37.9</v>
      </c>
      <c r="F6" s="155">
        <v>7000</v>
      </c>
      <c r="G6" s="155">
        <v>10</v>
      </c>
      <c r="H6" s="225">
        <f>(E6)/(G6*8)*1000</f>
        <v>473.75</v>
      </c>
    </row>
    <row r="7" spans="3:8" ht="24" thickBot="1">
      <c r="E7" s="224" t="s">
        <v>3956</v>
      </c>
    </row>
    <row r="8" spans="3:8" ht="24" thickBot="1">
      <c r="E8" s="225">
        <f>E6*F6/1000</f>
        <v>265.3</v>
      </c>
    </row>
  </sheetData>
  <mergeCells count="2">
    <mergeCell ref="C1:G1"/>
    <mergeCell ref="F4:H4"/>
  </mergeCells>
  <dataValidations count="2">
    <dataValidation type="list" showInputMessage="1" showErrorMessage="1" sqref="C6">
      <formula1>S011_TypeProfile</formula1>
    </dataValidation>
    <dataValidation type="list" showInputMessage="1" showErrorMessage="1" sqref="D6">
      <formula1>S011_DesignationProfile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2</xdr:row>
                    <xdr:rowOff>9525</xdr:rowOff>
                  </from>
                  <to>
                    <xdr:col>1</xdr:col>
                    <xdr:colOff>438150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tabColor theme="7" tint="-0.249977111117893"/>
  </sheetPr>
  <dimension ref="A2:AA36"/>
  <sheetViews>
    <sheetView showGridLines="0" showRowColHeaders="0" zoomScale="82" zoomScaleNormal="82" workbookViewId="0">
      <selection activeCell="L8" sqref="L8"/>
    </sheetView>
  </sheetViews>
  <sheetFormatPr baseColWidth="10" defaultRowHeight="15"/>
  <cols>
    <col min="1" max="1" width="11.42578125" style="228"/>
    <col min="2" max="2" width="18.42578125" customWidth="1"/>
    <col min="3" max="3" width="9.7109375" bestFit="1" customWidth="1"/>
    <col min="4" max="4" width="28.42578125" bestFit="1" customWidth="1"/>
    <col min="6" max="6" width="16.42578125" bestFit="1" customWidth="1"/>
    <col min="14" max="27" width="11.42578125" hidden="1" customWidth="1"/>
    <col min="28" max="52" width="11.42578125" customWidth="1"/>
  </cols>
  <sheetData>
    <row r="2" spans="1:27" ht="15.75">
      <c r="G2" s="160"/>
      <c r="H2" s="160"/>
      <c r="I2" s="161" t="s">
        <v>3899</v>
      </c>
      <c r="J2" s="393">
        <v>41989.615844907406</v>
      </c>
      <c r="K2" s="393"/>
      <c r="L2" s="160"/>
      <c r="M2" s="160"/>
      <c r="N2" s="160"/>
      <c r="O2" s="160"/>
      <c r="P2" s="160"/>
      <c r="Q2" s="160"/>
      <c r="R2" s="160"/>
      <c r="S2" s="160"/>
      <c r="T2" s="160"/>
      <c r="U2" s="160"/>
      <c r="V2" s="160"/>
      <c r="W2" s="160"/>
      <c r="X2" s="160"/>
      <c r="Y2" s="160"/>
      <c r="Z2" s="160"/>
    </row>
    <row r="3" spans="1:27">
      <c r="B3" s="160"/>
      <c r="C3" s="160"/>
      <c r="D3" s="160"/>
      <c r="G3" s="160"/>
      <c r="H3" s="160"/>
      <c r="I3" s="160"/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60"/>
      <c r="U3" s="160"/>
      <c r="V3" s="160"/>
      <c r="W3" s="160"/>
      <c r="X3" s="160"/>
      <c r="Y3" s="160"/>
      <c r="Z3" s="160"/>
    </row>
    <row r="4" spans="1:27" ht="27" thickBot="1">
      <c r="A4" s="403" t="s">
        <v>3944</v>
      </c>
      <c r="B4" s="403"/>
      <c r="C4" s="403"/>
      <c r="D4" s="404"/>
      <c r="E4" s="160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</row>
    <row r="5" spans="1:27" ht="21.75" thickBot="1">
      <c r="A5" s="184" t="s">
        <v>3972</v>
      </c>
      <c r="B5" s="184" t="s">
        <v>3901</v>
      </c>
      <c r="C5" s="185" t="s">
        <v>4030</v>
      </c>
      <c r="D5" s="162" t="s">
        <v>3902</v>
      </c>
      <c r="E5" s="160"/>
      <c r="F5" s="207">
        <f>F8-2*(N8-P8/2)</f>
        <v>5988</v>
      </c>
      <c r="G5" s="207">
        <f>G8-2*(N8-P8/2)</f>
        <v>2488</v>
      </c>
      <c r="H5" s="207"/>
      <c r="I5" s="207"/>
      <c r="J5" s="207">
        <f>J8</f>
        <v>190</v>
      </c>
      <c r="K5" s="207">
        <f>K8</f>
        <v>137</v>
      </c>
      <c r="L5" s="232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</row>
    <row r="6" spans="1:27" ht="19.5" thickBot="1">
      <c r="A6" s="405">
        <f>IF(K8&lt;=0,X30,X31)</f>
        <v>0.99455530577206352</v>
      </c>
      <c r="B6" s="394">
        <f>IF(K8&lt;=0,W30,W31)</f>
        <v>0.84590488034142064</v>
      </c>
      <c r="C6" s="397">
        <f>IF(K8&lt;=0,V30,V31)</f>
        <v>0.6821470304072208</v>
      </c>
      <c r="D6" s="163" t="s">
        <v>3903</v>
      </c>
      <c r="E6" s="400" t="s">
        <v>3904</v>
      </c>
      <c r="F6" s="359" t="s">
        <v>3905</v>
      </c>
      <c r="G6" s="360"/>
      <c r="H6" s="360"/>
      <c r="I6" s="361"/>
      <c r="J6" s="367" t="s">
        <v>3904</v>
      </c>
      <c r="K6" s="368"/>
      <c r="L6" s="364" t="str">
        <f>CONCATENATE("Quantité (max:",U11*V11,")")</f>
        <v>Quantité (max:348)</v>
      </c>
      <c r="M6" s="365"/>
      <c r="N6" s="359" t="s">
        <v>3896</v>
      </c>
      <c r="O6" s="360"/>
      <c r="P6" s="360"/>
      <c r="Q6" s="361"/>
      <c r="R6" s="359" t="s">
        <v>3907</v>
      </c>
      <c r="S6" s="360"/>
      <c r="T6" s="361"/>
      <c r="U6" s="359" t="s">
        <v>3908</v>
      </c>
      <c r="V6" s="360"/>
      <c r="W6" s="361"/>
      <c r="X6" s="359" t="s">
        <v>3909</v>
      </c>
      <c r="Y6" s="360"/>
      <c r="Z6" s="361"/>
      <c r="AA6" s="233" t="s">
        <v>3973</v>
      </c>
    </row>
    <row r="7" spans="1:27" ht="15.75" thickBot="1">
      <c r="A7" s="406"/>
      <c r="B7" s="395"/>
      <c r="C7" s="398"/>
      <c r="D7" s="382">
        <v>1</v>
      </c>
      <c r="E7" s="401"/>
      <c r="F7" s="164" t="s">
        <v>2</v>
      </c>
      <c r="G7" s="165" t="s">
        <v>3</v>
      </c>
      <c r="H7" s="384" t="s">
        <v>3910</v>
      </c>
      <c r="I7" s="385"/>
      <c r="J7" s="164" t="s">
        <v>3911</v>
      </c>
      <c r="K7" s="166" t="s">
        <v>3912</v>
      </c>
      <c r="L7" s="351">
        <v>6</v>
      </c>
      <c r="M7" s="352"/>
      <c r="N7" s="386" t="s">
        <v>3921</v>
      </c>
      <c r="O7" s="387"/>
      <c r="P7" s="388" t="s">
        <v>3922</v>
      </c>
      <c r="Q7" s="385"/>
      <c r="R7" s="167" t="s">
        <v>3913</v>
      </c>
      <c r="S7" s="168" t="s">
        <v>3914</v>
      </c>
      <c r="T7" s="169" t="s">
        <v>3915</v>
      </c>
      <c r="U7" s="167" t="s">
        <v>2</v>
      </c>
      <c r="V7" s="168" t="s">
        <v>3</v>
      </c>
      <c r="W7" s="169" t="s">
        <v>3916</v>
      </c>
      <c r="X7" s="167" t="s">
        <v>2</v>
      </c>
      <c r="Y7" s="168" t="s">
        <v>3</v>
      </c>
      <c r="Z7" s="169" t="s">
        <v>3916</v>
      </c>
      <c r="AA7" s="169" t="str">
        <f>Z7</f>
        <v>Surface</v>
      </c>
    </row>
    <row r="8" spans="1:27" ht="16.5" thickBot="1">
      <c r="A8" s="407"/>
      <c r="B8" s="396"/>
      <c r="C8" s="399"/>
      <c r="D8" s="383"/>
      <c r="E8" s="402"/>
      <c r="F8" s="170">
        <v>6000</v>
      </c>
      <c r="G8" s="170">
        <v>2500</v>
      </c>
      <c r="H8" s="391">
        <f>G8-V8</f>
        <v>1288</v>
      </c>
      <c r="I8" s="392"/>
      <c r="J8" s="170">
        <v>190</v>
      </c>
      <c r="K8" s="170">
        <v>137</v>
      </c>
      <c r="N8" s="389">
        <v>11</v>
      </c>
      <c r="O8" s="390"/>
      <c r="P8" s="362">
        <v>10</v>
      </c>
      <c r="Q8" s="363"/>
      <c r="R8" s="172">
        <f>(L7*PI()*POWER(J8/2,2))/1000000</f>
        <v>0.17011724219188729</v>
      </c>
      <c r="S8" s="173">
        <f>((L7*PI()*POWER(K8/2,2))/1000000)-(R10*(1-D10))</f>
        <v>8.8446828772840241E-2</v>
      </c>
      <c r="T8" s="174">
        <f>R8-S8</f>
        <v>8.1670413419047044E-2</v>
      </c>
      <c r="U8" s="175">
        <f>W17</f>
        <v>212</v>
      </c>
      <c r="V8" s="176">
        <f>W19</f>
        <v>1212</v>
      </c>
      <c r="W8" s="177">
        <f>(U8*V8)/1000000-Q12</f>
        <v>0.25694400000000001</v>
      </c>
      <c r="X8" s="175">
        <f>U8</f>
        <v>212</v>
      </c>
      <c r="Y8" s="178">
        <f>G8</f>
        <v>2500</v>
      </c>
      <c r="Z8" s="179">
        <f>(X8*Y8)/1000000</f>
        <v>0.53</v>
      </c>
      <c r="AA8" s="177">
        <f>F8*G8/1000000</f>
        <v>15</v>
      </c>
    </row>
    <row r="9" spans="1:27" ht="19.5" customHeight="1" thickBot="1">
      <c r="A9"/>
      <c r="D9" s="163" t="s">
        <v>3917</v>
      </c>
      <c r="H9" s="364" t="s">
        <v>4043</v>
      </c>
      <c r="I9" s="365"/>
      <c r="J9" s="369" t="s">
        <v>3918</v>
      </c>
      <c r="K9" s="370"/>
      <c r="N9" s="181"/>
      <c r="O9" s="181"/>
      <c r="P9" s="181"/>
      <c r="Q9" s="181"/>
      <c r="R9" s="356" t="s">
        <v>3918</v>
      </c>
      <c r="S9" s="357"/>
      <c r="T9" s="358"/>
      <c r="U9" s="366" t="s">
        <v>3919</v>
      </c>
      <c r="V9" s="366"/>
      <c r="W9" s="366"/>
      <c r="X9" s="366"/>
      <c r="Y9" s="181"/>
    </row>
    <row r="10" spans="1:27" ht="19.5" thickBot="1">
      <c r="A10"/>
      <c r="D10" s="182">
        <v>1</v>
      </c>
      <c r="E10" s="183"/>
      <c r="H10" s="391">
        <f>D7*H8</f>
        <v>1288</v>
      </c>
      <c r="I10" s="392"/>
      <c r="J10" s="349">
        <f>IF(K8&gt;0,1/SQRT(2)*K8,0)</f>
        <v>96.873629022556997</v>
      </c>
      <c r="K10" s="350"/>
      <c r="N10" s="232">
        <f>ROUNDDOWN(L7/V11,0)</f>
        <v>0</v>
      </c>
      <c r="O10" s="232">
        <f>L7-N10*V11</f>
        <v>6</v>
      </c>
      <c r="P10" s="232">
        <f>N10*V11+O10</f>
        <v>6</v>
      </c>
      <c r="Q10" s="232">
        <f>O35*P35-P10</f>
        <v>0</v>
      </c>
      <c r="R10" s="353">
        <f>(L7*POWER(J10,2))/1000000</f>
        <v>5.6306999999999982E-2</v>
      </c>
      <c r="S10" s="354"/>
      <c r="T10" s="355"/>
      <c r="U10">
        <f>U8</f>
        <v>212</v>
      </c>
      <c r="V10">
        <f>(G8-V8)*D7</f>
        <v>1288</v>
      </c>
      <c r="W10">
        <v>0</v>
      </c>
      <c r="X10">
        <f>W8+W10*D7</f>
        <v>0.25694400000000001</v>
      </c>
      <c r="Y10" s="128">
        <f>G8-V8</f>
        <v>1288</v>
      </c>
    </row>
    <row r="11" spans="1:27">
      <c r="N11" s="232">
        <f>2*N8+N10*J8+(N10-1)*P8</f>
        <v>12</v>
      </c>
      <c r="O11" s="232">
        <f>2*N8+(O10-1)*P8+O10*J8</f>
        <v>1212</v>
      </c>
      <c r="P11" s="232"/>
      <c r="Q11" s="232">
        <f>Q10*N11*(2*AH4+10+J8)/1000000</f>
        <v>0</v>
      </c>
      <c r="U11" s="236">
        <f>ROUNDDOWN(F5/(U17),0)</f>
        <v>29</v>
      </c>
      <c r="V11">
        <f>ROUNDDOWN(G5/(U19),0)</f>
        <v>12</v>
      </c>
    </row>
    <row r="12" spans="1:27">
      <c r="N12" s="232"/>
      <c r="O12" s="232"/>
      <c r="P12" s="232"/>
      <c r="Q12" s="232">
        <f>Q10*(J8+2*AH4)*(J8+2*AH4)/1000000</f>
        <v>0</v>
      </c>
      <c r="U12" s="366" t="s">
        <v>3920</v>
      </c>
      <c r="V12" s="366"/>
      <c r="W12" s="366"/>
    </row>
    <row r="13" spans="1:27" ht="72" customHeight="1" thickBot="1">
      <c r="N13" s="181"/>
      <c r="O13" s="181"/>
      <c r="P13" s="181"/>
      <c r="Q13" s="181"/>
      <c r="U13" s="180">
        <f>PI()*(J8+K8)*L7/1000</f>
        <v>6.1638047863431744</v>
      </c>
    </row>
    <row r="14" spans="1:27" ht="23.25">
      <c r="B14" s="379" t="s">
        <v>3926</v>
      </c>
      <c r="C14" s="380"/>
      <c r="D14" s="380"/>
      <c r="E14" s="380"/>
      <c r="F14" s="380"/>
      <c r="G14" s="380" t="s">
        <v>3927</v>
      </c>
      <c r="H14" s="380"/>
      <c r="I14" s="380"/>
      <c r="J14" s="380"/>
      <c r="K14" s="380"/>
      <c r="L14" s="380"/>
      <c r="M14" s="381"/>
    </row>
    <row r="15" spans="1:27">
      <c r="B15" s="371"/>
      <c r="C15" s="372"/>
      <c r="D15" s="372"/>
      <c r="E15" s="372"/>
      <c r="F15" s="372"/>
      <c r="G15" s="375"/>
      <c r="H15" s="375"/>
      <c r="I15" s="375"/>
      <c r="J15" s="375"/>
      <c r="K15" s="375"/>
      <c r="L15" s="375"/>
      <c r="M15" s="376"/>
    </row>
    <row r="16" spans="1:27">
      <c r="B16" s="371"/>
      <c r="C16" s="372"/>
      <c r="D16" s="372"/>
      <c r="E16" s="372"/>
      <c r="F16" s="372"/>
      <c r="G16" s="375"/>
      <c r="H16" s="375"/>
      <c r="I16" s="375"/>
      <c r="J16" s="375"/>
      <c r="K16" s="375"/>
      <c r="L16" s="375"/>
      <c r="M16" s="376"/>
      <c r="U16" s="167" t="s">
        <v>3975</v>
      </c>
      <c r="V16" s="167" t="s">
        <v>3976</v>
      </c>
      <c r="W16" s="167" t="s">
        <v>3977</v>
      </c>
    </row>
    <row r="17" spans="2:25" ht="15.75" thickBot="1">
      <c r="B17" s="371"/>
      <c r="C17" s="372"/>
      <c r="D17" s="372"/>
      <c r="E17" s="372"/>
      <c r="F17" s="372"/>
      <c r="G17" s="375"/>
      <c r="H17" s="375"/>
      <c r="I17" s="375"/>
      <c r="J17" s="375"/>
      <c r="K17" s="375"/>
      <c r="L17" s="375"/>
      <c r="M17" s="376"/>
      <c r="Q17">
        <f>(L7*POWER(J10,2))/1000000</f>
        <v>5.6306999999999982E-2</v>
      </c>
      <c r="U17" s="175">
        <f>J8+P8</f>
        <v>200</v>
      </c>
      <c r="V17" s="175">
        <f>(N8-P8/2)</f>
        <v>6</v>
      </c>
      <c r="W17" s="175">
        <f>U17*O35+2*V17</f>
        <v>212</v>
      </c>
    </row>
    <row r="18" spans="2:25">
      <c r="B18" s="371"/>
      <c r="C18" s="372"/>
      <c r="D18" s="372"/>
      <c r="E18" s="372"/>
      <c r="F18" s="372"/>
      <c r="G18" s="375"/>
      <c r="H18" s="375"/>
      <c r="I18" s="375"/>
      <c r="J18" s="375"/>
      <c r="K18" s="375"/>
      <c r="L18" s="375"/>
      <c r="M18" s="376"/>
      <c r="U18" s="167" t="s">
        <v>3978</v>
      </c>
      <c r="V18" s="167" t="s">
        <v>3979</v>
      </c>
      <c r="W18" s="167" t="s">
        <v>3980</v>
      </c>
    </row>
    <row r="19" spans="2:25" ht="15.75" thickBot="1">
      <c r="B19" s="371"/>
      <c r="C19" s="372"/>
      <c r="D19" s="372"/>
      <c r="E19" s="372"/>
      <c r="F19" s="372"/>
      <c r="G19" s="375"/>
      <c r="H19" s="375"/>
      <c r="I19" s="375"/>
      <c r="J19" s="375"/>
      <c r="K19" s="375"/>
      <c r="L19" s="375"/>
      <c r="M19" s="376"/>
      <c r="U19" s="175">
        <f>U17</f>
        <v>200</v>
      </c>
      <c r="V19" s="175">
        <f>V17</f>
        <v>6</v>
      </c>
      <c r="W19" s="175">
        <f>U19*P35+2*V19</f>
        <v>1212</v>
      </c>
    </row>
    <row r="20" spans="2:25">
      <c r="B20" s="371"/>
      <c r="C20" s="372"/>
      <c r="D20" s="372"/>
      <c r="E20" s="372"/>
      <c r="F20" s="372"/>
      <c r="G20" s="375"/>
      <c r="H20" s="375"/>
      <c r="I20" s="375"/>
      <c r="J20" s="375"/>
      <c r="K20" s="375"/>
      <c r="L20" s="375"/>
      <c r="M20" s="376"/>
    </row>
    <row r="21" spans="2:25">
      <c r="B21" s="371"/>
      <c r="C21" s="372"/>
      <c r="D21" s="372"/>
      <c r="E21" s="372"/>
      <c r="F21" s="372"/>
      <c r="G21" s="375"/>
      <c r="H21" s="375"/>
      <c r="I21" s="375"/>
      <c r="J21" s="375"/>
      <c r="K21" s="375"/>
      <c r="L21" s="375"/>
      <c r="M21" s="376"/>
      <c r="V21" s="180"/>
      <c r="W21" s="187">
        <f>(N11*Y8+(X8-N11)*O11)/1000000-X21</f>
        <v>0.27239999999999998</v>
      </c>
      <c r="X21" s="188">
        <f>(H8*(1-D7)*N11)/1000000</f>
        <v>0</v>
      </c>
    </row>
    <row r="22" spans="2:25">
      <c r="B22" s="371"/>
      <c r="C22" s="372"/>
      <c r="D22" s="372"/>
      <c r="E22" s="372"/>
      <c r="F22" s="372"/>
      <c r="G22" s="375"/>
      <c r="H22" s="375"/>
      <c r="I22" s="375"/>
      <c r="J22" s="375"/>
      <c r="K22" s="375"/>
      <c r="L22" s="375"/>
      <c r="M22" s="376"/>
      <c r="U22" s="181">
        <f>1-(R8/AA8)</f>
        <v>0.98865885052054081</v>
      </c>
      <c r="V22" s="183">
        <f>1-(T8/W8)</f>
        <v>0.6821470304072208</v>
      </c>
      <c r="W22" s="183">
        <f>1-(T8/W21)</f>
        <v>0.70018203590658201</v>
      </c>
      <c r="X22" s="180" t="s">
        <v>3924</v>
      </c>
    </row>
    <row r="23" spans="2:25">
      <c r="B23" s="371"/>
      <c r="C23" s="372"/>
      <c r="D23" s="372"/>
      <c r="E23" s="372"/>
      <c r="F23" s="372"/>
      <c r="G23" s="375"/>
      <c r="H23" s="375"/>
      <c r="I23" s="375"/>
      <c r="J23" s="375"/>
      <c r="K23" s="375"/>
      <c r="L23" s="375"/>
      <c r="M23" s="376"/>
      <c r="U23" s="181">
        <f>1-((R8-(D10)*S8)/AA8)</f>
        <v>0.99455530577206352</v>
      </c>
      <c r="V23" s="183">
        <f>1-((T8+R10*D10)/W8)</f>
        <v>0.46300589459552666</v>
      </c>
      <c r="W23" s="183">
        <f>1-((T8+R10*D10)/W21)</f>
        <v>0.49347498744843232</v>
      </c>
      <c r="X23" s="180" t="s">
        <v>3925</v>
      </c>
    </row>
    <row r="24" spans="2:25">
      <c r="B24" s="371"/>
      <c r="C24" s="372"/>
      <c r="D24" s="372"/>
      <c r="E24" s="372"/>
      <c r="F24" s="372"/>
      <c r="G24" s="375"/>
      <c r="H24" s="375"/>
      <c r="I24" s="375"/>
      <c r="J24" s="375"/>
      <c r="K24" s="375"/>
      <c r="L24" s="375"/>
      <c r="M24" s="376"/>
    </row>
    <row r="25" spans="2:25">
      <c r="B25" s="371"/>
      <c r="C25" s="372"/>
      <c r="D25" s="372"/>
      <c r="E25" s="372"/>
      <c r="F25" s="372"/>
      <c r="G25" s="375"/>
      <c r="H25" s="375"/>
      <c r="I25" s="375"/>
      <c r="J25" s="375"/>
      <c r="K25" s="375"/>
      <c r="L25" s="375"/>
      <c r="M25" s="376"/>
    </row>
    <row r="26" spans="2:25">
      <c r="B26" s="371"/>
      <c r="C26" s="372"/>
      <c r="D26" s="372"/>
      <c r="E26" s="372"/>
      <c r="F26" s="372"/>
      <c r="G26" s="375"/>
      <c r="H26" s="375"/>
      <c r="I26" s="375"/>
      <c r="J26" s="375"/>
      <c r="K26" s="375"/>
      <c r="L26" s="375"/>
      <c r="M26" s="376"/>
    </row>
    <row r="27" spans="2:25">
      <c r="B27" s="371"/>
      <c r="C27" s="372"/>
      <c r="D27" s="372"/>
      <c r="E27" s="372"/>
      <c r="F27" s="372"/>
      <c r="G27" s="375"/>
      <c r="H27" s="375"/>
      <c r="I27" s="375"/>
      <c r="J27" s="375"/>
      <c r="K27" s="375"/>
      <c r="L27" s="375"/>
      <c r="M27" s="376"/>
    </row>
    <row r="28" spans="2:25">
      <c r="B28" s="371"/>
      <c r="C28" s="372"/>
      <c r="D28" s="372"/>
      <c r="E28" s="372"/>
      <c r="F28" s="372"/>
      <c r="G28" s="375"/>
      <c r="H28" s="375"/>
      <c r="I28" s="375"/>
      <c r="J28" s="375"/>
      <c r="K28" s="375"/>
      <c r="L28" s="375"/>
      <c r="M28" s="376"/>
      <c r="U28" s="256" t="s">
        <v>4031</v>
      </c>
      <c r="V28" s="256" t="s">
        <v>4027</v>
      </c>
      <c r="W28" s="256" t="s">
        <v>4026</v>
      </c>
      <c r="X28" s="256" t="s">
        <v>4028</v>
      </c>
      <c r="Y28" s="256"/>
    </row>
    <row r="29" spans="2:25">
      <c r="B29" s="371"/>
      <c r="C29" s="372"/>
      <c r="D29" s="372"/>
      <c r="E29" s="372"/>
      <c r="F29" s="372"/>
      <c r="G29" s="375"/>
      <c r="H29" s="375"/>
      <c r="I29" s="375"/>
      <c r="J29" s="375"/>
      <c r="K29" s="375"/>
      <c r="L29" s="375"/>
      <c r="M29" s="376"/>
      <c r="U29" s="256">
        <f>U10*(Y8-V8)/1000000*(1-D7)</f>
        <v>0</v>
      </c>
      <c r="V29" s="256">
        <f>(U8*V8-(U8-R35)*(V8-S35)*IF(S34=0,0,1)*IF(R34=0,0,1))/1000000</f>
        <v>0.25694400000000001</v>
      </c>
      <c r="W29" s="256">
        <f>((X8*Y8-(X8-R35)*(Y8-S35)*IF(S34=0,0,1)*IF(R34=0,0,1))/1000000)-U29</f>
        <v>0.53</v>
      </c>
      <c r="X29" s="124">
        <f>AA8</f>
        <v>15</v>
      </c>
      <c r="Y29" s="256" t="s">
        <v>4029</v>
      </c>
    </row>
    <row r="30" spans="2:25" ht="15.75" thickBot="1">
      <c r="B30" s="373"/>
      <c r="C30" s="374"/>
      <c r="D30" s="374"/>
      <c r="E30" s="374"/>
      <c r="F30" s="374"/>
      <c r="G30" s="377"/>
      <c r="H30" s="377"/>
      <c r="I30" s="377"/>
      <c r="J30" s="377"/>
      <c r="K30" s="377"/>
      <c r="L30" s="377"/>
      <c r="M30" s="378"/>
      <c r="U30" s="256" t="s">
        <v>4032</v>
      </c>
      <c r="V30" s="256">
        <f>1-R8/V29</f>
        <v>0.3379209392245498</v>
      </c>
      <c r="W30" s="256">
        <f>1-R8/W29</f>
        <v>0.6790240713360618</v>
      </c>
      <c r="X30" s="256">
        <f>1-R8/X29</f>
        <v>0.98865885052054081</v>
      </c>
      <c r="Y30" s="256" t="s">
        <v>3913</v>
      </c>
    </row>
    <row r="31" spans="2:25">
      <c r="U31" s="256">
        <f>S8*(1-D10)</f>
        <v>0</v>
      </c>
      <c r="V31" s="256">
        <f>1-T8/V29</f>
        <v>0.6821470304072208</v>
      </c>
      <c r="W31" s="256">
        <f>1-T8/W29</f>
        <v>0.84590488034142064</v>
      </c>
      <c r="X31" s="256">
        <f>1-T8/X29</f>
        <v>0.99455530577206352</v>
      </c>
      <c r="Y31" s="256" t="s">
        <v>3925</v>
      </c>
    </row>
    <row r="32" spans="2:25" ht="15.75" thickBot="1"/>
    <row r="33" spans="15:21" ht="18.75">
      <c r="O33" s="367" t="s">
        <v>3906</v>
      </c>
      <c r="P33" s="368"/>
    </row>
    <row r="34" spans="15:21">
      <c r="O34" s="164" t="str">
        <f>CONCATENATE("X:(max:",U11,")")</f>
        <v>X:(max:29)</v>
      </c>
      <c r="P34" s="164" t="str">
        <f>CONCATENATE("Y:(max:",V11,")")</f>
        <v>Y:(max:12)</v>
      </c>
      <c r="Q34" s="257"/>
      <c r="R34" s="232">
        <f>IF(V11=0,1,ROUNDDOWN(L7/V11,0))</f>
        <v>0</v>
      </c>
      <c r="S34" s="232">
        <f>L7-R34*V11</f>
        <v>6</v>
      </c>
      <c r="T34" s="232">
        <f>R34*V11+S34</f>
        <v>6</v>
      </c>
      <c r="U34" s="232">
        <f>O35*P35-T34</f>
        <v>0</v>
      </c>
    </row>
    <row r="35" spans="15:21" ht="15.75" thickBot="1">
      <c r="O35" s="171">
        <f>IF(N10=0,1,IF(MOD(L7,V11)=0,N10,N10+1))</f>
        <v>1</v>
      </c>
      <c r="P35" s="171">
        <f>IF(L7&lt;V11,L7,V11)</f>
        <v>6</v>
      </c>
      <c r="Q35" s="257"/>
      <c r="R35" s="232">
        <f>(N8*2)+(R34-1)*(P8*1.5)+(J8*R34)</f>
        <v>7</v>
      </c>
      <c r="S35" s="232">
        <f>IF(S34=0,0,(N8*2)+(S34-1)*P8+(S34*K8))</f>
        <v>894</v>
      </c>
      <c r="T35" s="232"/>
      <c r="U35" s="232">
        <f>U34*R35*(2*AH4+10+K8)/1000000</f>
        <v>0</v>
      </c>
    </row>
    <row r="36" spans="15:21">
      <c r="R36" s="232"/>
      <c r="S36" s="232"/>
      <c r="T36" s="232"/>
      <c r="U36" s="232">
        <f>U34*(J8+2*AH4)*(K8+2*AH4)/1000000</f>
        <v>0</v>
      </c>
    </row>
  </sheetData>
  <sheetProtection sheet="1" scenarios="1"/>
  <mergeCells count="34">
    <mergeCell ref="J2:K2"/>
    <mergeCell ref="B6:B8"/>
    <mergeCell ref="C6:C8"/>
    <mergeCell ref="E6:E8"/>
    <mergeCell ref="F6:I6"/>
    <mergeCell ref="J6:K6"/>
    <mergeCell ref="A4:D4"/>
    <mergeCell ref="A6:A8"/>
    <mergeCell ref="O33:P33"/>
    <mergeCell ref="J9:K9"/>
    <mergeCell ref="N6:Q6"/>
    <mergeCell ref="R6:T6"/>
    <mergeCell ref="B15:F30"/>
    <mergeCell ref="G15:M30"/>
    <mergeCell ref="B14:F14"/>
    <mergeCell ref="G14:M14"/>
    <mergeCell ref="D7:D8"/>
    <mergeCell ref="H7:I7"/>
    <mergeCell ref="N7:O7"/>
    <mergeCell ref="P7:Q7"/>
    <mergeCell ref="N8:O8"/>
    <mergeCell ref="H8:I8"/>
    <mergeCell ref="H9:I9"/>
    <mergeCell ref="H10:I10"/>
    <mergeCell ref="X6:Z6"/>
    <mergeCell ref="P8:Q8"/>
    <mergeCell ref="L6:M6"/>
    <mergeCell ref="U12:W12"/>
    <mergeCell ref="U9:X9"/>
    <mergeCell ref="J10:K10"/>
    <mergeCell ref="L7:M7"/>
    <mergeCell ref="R10:T10"/>
    <mergeCell ref="R9:T9"/>
    <mergeCell ref="U6:W6"/>
  </mergeCells>
  <conditionalFormatting sqref="J9:K10 N9:T9 R10 D9:E10">
    <cfRule type="expression" dxfId="8" priority="6">
      <formula>$K$8&lt;=0</formula>
    </cfRule>
  </conditionalFormatting>
  <dataValidations count="14">
    <dataValidation allowBlank="1" showInputMessage="1" showErrorMessage="1" errorTitle="Erreur" error="Le format n'est pas assez long ou large_x000a_et Qté &gt;0" sqref="L11"/>
    <dataValidation type="custom" showInputMessage="1" showErrorMessage="1" errorTitle="Erreur" error="La largeur n'est pas suffisante" sqref="P35">
      <formula1>AND(P35&gt;0,V10&gt;=0)</formula1>
    </dataValidation>
    <dataValidation type="decimal" showInputMessage="1" showErrorMessage="1" errorTitle="Erreur" error="Doit etre entre 0% et 100%" sqref="D7:D8 D10">
      <formula1>0</formula1>
      <formula2>1</formula2>
    </dataValidation>
    <dataValidation type="custom" showInputMessage="1" showErrorMessage="1" errorTitle="Erreur" error="Le format est trop petit" sqref="F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e Ø interieur doit inferieur au diametre exterieur" sqref="R9 J9">
      <formula1>#REF!&gt;J9</formula1>
    </dataValidation>
    <dataValidation type="custom" allowBlank="1" showInputMessage="1" showErrorMessage="1" errorTitle="Erreur" error="L'ecart bas ne peut etre négatif" sqref="N8:O8">
      <formula1>N8&gt;=0</formula1>
    </dataValidation>
    <dataValidation type="custom" allowBlank="1" showInputMessage="1" showErrorMessage="1" errorTitle="Erreur" error="L'ecart gache ne peut etre négatif" sqref="P8:Q8">
      <formula1>P8&gt;=0</formula1>
    </dataValidation>
    <dataValidation type="custom" allowBlank="1" showInputMessage="1" showErrorMessage="1" errorTitle="Erreur" error="Le Ø interieur:_x000a_-Doit inferieur au diametre exterieur_x000a_-Doit etre &gt;=0_x000a_" sqref="K8">
      <formula1>AND(J8&gt;K8,K8&gt;=0)</formula1>
    </dataValidation>
    <dataValidation allowBlank="1" showInputMessage="1" showErrorMessage="1" errorTitle="Erreur" error="Le format est trop petit" sqref="H10"/>
    <dataValidation type="custom" showInputMessage="1" showErrorMessage="1" errorTitle="Erreur" error="Le format est trop petit" sqref="G8">
      <formula1>AND(G8&gt;0,V8&lt;G8,G8&gt;J8)</formula1>
    </dataValidation>
    <dataValidation type="custom" showInputMessage="1" showErrorMessage="1" errorTitle="Erreur" error="Le format n'est pas assez long ou large_x000a_et Qté &gt;0" sqref="L7:M7">
      <formula1>AND(U8&lt;=F8,L7&gt;0)</formula1>
    </dataValidation>
    <dataValidation type="custom" showInputMessage="1" showErrorMessage="1" errorTitle="Erreur" error="La pièce ne rentre pas dans le format_x000a_Ou le Ø exterieur &gt; Ø  interieur" sqref="J8">
      <formula1>AND(U8&lt;F8,V8&lt;G8,J8&gt;K8)</formula1>
    </dataValidation>
    <dataValidation type="custom" showInputMessage="1" showErrorMessage="1" errorTitle="Erreur" error="La longueur n'est pas suffisante" sqref="O35">
      <formula1>AND(O35&gt;0,U10&lt;=F8)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tabColor theme="7" tint="-0.249977111117893"/>
  </sheetPr>
  <dimension ref="A1:AA37"/>
  <sheetViews>
    <sheetView showGridLines="0" showRowColHeaders="0" zoomScale="89" zoomScaleNormal="89" workbookViewId="0"/>
  </sheetViews>
  <sheetFormatPr baseColWidth="10" defaultRowHeight="15"/>
  <cols>
    <col min="1" max="1" width="9" style="228" customWidth="1"/>
    <col min="2" max="2" width="18.42578125" bestFit="1" customWidth="1"/>
    <col min="4" max="4" width="28.42578125" bestFit="1" customWidth="1"/>
    <col min="6" max="6" width="15.140625" bestFit="1" customWidth="1"/>
    <col min="14" max="26" width="11.42578125" hidden="1" customWidth="1"/>
    <col min="27" max="27" width="15.140625" hidden="1" customWidth="1"/>
    <col min="28" max="49" width="11.42578125" customWidth="1"/>
  </cols>
  <sheetData>
    <row r="1" spans="1:27"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6"/>
      <c r="Q1" s="186"/>
      <c r="R1" s="186"/>
      <c r="S1" s="186"/>
      <c r="T1" s="186"/>
      <c r="U1" s="186"/>
      <c r="V1" s="186"/>
      <c r="W1" s="186"/>
      <c r="X1" s="186"/>
      <c r="Y1" s="186"/>
      <c r="Z1" s="186"/>
    </row>
    <row r="2" spans="1:27" ht="15.75">
      <c r="G2" s="160"/>
      <c r="H2" s="160"/>
      <c r="I2" s="161" t="s">
        <v>3899</v>
      </c>
      <c r="J2" s="393">
        <v>41990.334930555553</v>
      </c>
      <c r="K2" s="393"/>
      <c r="L2" s="186"/>
      <c r="M2" s="186"/>
      <c r="N2" s="160"/>
      <c r="O2" s="160"/>
      <c r="P2" s="160"/>
      <c r="Q2" s="160"/>
      <c r="R2" s="160"/>
      <c r="S2" s="160"/>
      <c r="T2" s="160"/>
      <c r="U2" s="160"/>
      <c r="V2" s="160"/>
      <c r="W2" s="160"/>
      <c r="X2" s="160"/>
      <c r="Y2" s="160"/>
      <c r="Z2" s="160"/>
    </row>
    <row r="3" spans="1:27">
      <c r="B3" s="160"/>
      <c r="C3" s="160"/>
      <c r="D3" s="160"/>
      <c r="G3" s="160"/>
      <c r="H3" s="160"/>
      <c r="I3" s="160"/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60"/>
      <c r="U3" s="160"/>
      <c r="V3" s="160"/>
      <c r="W3" s="160"/>
      <c r="X3" s="160"/>
      <c r="Y3" s="160"/>
      <c r="Z3" s="160"/>
    </row>
    <row r="4" spans="1:27" ht="27" thickBot="1">
      <c r="A4" s="422" t="s">
        <v>3943</v>
      </c>
      <c r="B4" s="422"/>
      <c r="C4" s="422"/>
      <c r="D4" s="423"/>
      <c r="E4" s="160"/>
      <c r="F4" s="186"/>
      <c r="G4" s="186"/>
      <c r="H4" s="186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</row>
    <row r="5" spans="1:27" ht="21.75" thickBot="1">
      <c r="A5" s="184" t="s">
        <v>3972</v>
      </c>
      <c r="B5" s="184" t="s">
        <v>3901</v>
      </c>
      <c r="C5" s="189" t="s">
        <v>4030</v>
      </c>
      <c r="D5" s="162" t="s">
        <v>3902</v>
      </c>
      <c r="E5" s="190"/>
      <c r="F5" s="207">
        <f>F8-2*(N8-P8/2)</f>
        <v>5988</v>
      </c>
      <c r="G5" s="207">
        <f>G8-2*(N8-P8/2)</f>
        <v>2488</v>
      </c>
      <c r="H5" s="207"/>
      <c r="I5" s="207"/>
      <c r="J5" s="207">
        <f>J8</f>
        <v>1280</v>
      </c>
      <c r="K5" s="207">
        <f>K8</f>
        <v>541</v>
      </c>
      <c r="L5" s="232"/>
      <c r="M5" s="232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</row>
    <row r="6" spans="1:27" ht="19.5" thickBot="1">
      <c r="A6" s="405">
        <f>IF(AND(L8&gt;0,M8&gt;0),X31,X30)</f>
        <v>0.95383466666666672</v>
      </c>
      <c r="B6" s="405">
        <f>IF(AND(L8&gt;0,M8&gt;0),W31,W30)</f>
        <v>0.78709300538047655</v>
      </c>
      <c r="C6" s="424">
        <f>IF(AND(L8&gt;0,M8&gt;0),V31,V30)</f>
        <v>4.4403076213988202E-2</v>
      </c>
      <c r="D6" s="163" t="s">
        <v>3903</v>
      </c>
      <c r="E6" s="427" t="s">
        <v>3928</v>
      </c>
      <c r="F6" s="359" t="s">
        <v>3905</v>
      </c>
      <c r="G6" s="360"/>
      <c r="H6" s="360"/>
      <c r="I6" s="361"/>
      <c r="J6" s="367" t="s">
        <v>3929</v>
      </c>
      <c r="K6" s="368"/>
      <c r="L6" s="367" t="s">
        <v>3930</v>
      </c>
      <c r="M6" s="368"/>
      <c r="N6" s="367" t="s">
        <v>3896</v>
      </c>
      <c r="O6" s="368"/>
      <c r="P6" s="368"/>
      <c r="Q6" s="421"/>
      <c r="R6" s="359" t="s">
        <v>3907</v>
      </c>
      <c r="S6" s="360"/>
      <c r="T6" s="361"/>
      <c r="U6" s="359" t="s">
        <v>3908</v>
      </c>
      <c r="V6" s="360"/>
      <c r="W6" s="361"/>
      <c r="X6" s="359" t="s">
        <v>3909</v>
      </c>
      <c r="Y6" s="360"/>
      <c r="Z6" s="361"/>
      <c r="AA6" s="233" t="s">
        <v>3973</v>
      </c>
    </row>
    <row r="7" spans="1:27" ht="15.75" thickBot="1">
      <c r="A7" s="406"/>
      <c r="B7" s="406"/>
      <c r="C7" s="425"/>
      <c r="D7" s="382">
        <v>1</v>
      </c>
      <c r="E7" s="428"/>
      <c r="F7" s="191" t="s">
        <v>2</v>
      </c>
      <c r="G7" s="165" t="s">
        <v>3</v>
      </c>
      <c r="H7" s="384" t="s">
        <v>3910</v>
      </c>
      <c r="I7" s="385"/>
      <c r="J7" s="191" t="s">
        <v>2</v>
      </c>
      <c r="K7" s="165" t="s">
        <v>3</v>
      </c>
      <c r="L7" s="191" t="s">
        <v>2</v>
      </c>
      <c r="M7" s="165" t="s">
        <v>3</v>
      </c>
      <c r="N7" s="386" t="s">
        <v>3934</v>
      </c>
      <c r="O7" s="387"/>
      <c r="P7" s="388" t="s">
        <v>3922</v>
      </c>
      <c r="Q7" s="408"/>
      <c r="R7" s="167" t="s">
        <v>3913</v>
      </c>
      <c r="S7" s="168" t="s">
        <v>3914</v>
      </c>
      <c r="T7" s="169" t="s">
        <v>3915</v>
      </c>
      <c r="U7" s="167" t="s">
        <v>2</v>
      </c>
      <c r="V7" s="168" t="s">
        <v>3</v>
      </c>
      <c r="W7" s="169" t="s">
        <v>3916</v>
      </c>
      <c r="X7" s="167" t="s">
        <v>2</v>
      </c>
      <c r="Y7" s="168" t="s">
        <v>3</v>
      </c>
      <c r="Z7" s="169" t="s">
        <v>3916</v>
      </c>
      <c r="AA7" s="169" t="str">
        <f>Z7</f>
        <v>Surface</v>
      </c>
    </row>
    <row r="8" spans="1:27" ht="16.5" thickBot="1">
      <c r="A8" s="407"/>
      <c r="B8" s="407"/>
      <c r="C8" s="426"/>
      <c r="D8" s="383"/>
      <c r="E8" s="429"/>
      <c r="F8" s="170">
        <v>6000</v>
      </c>
      <c r="G8" s="170">
        <v>2500</v>
      </c>
      <c r="H8" s="391">
        <f>G8-V8</f>
        <v>1943</v>
      </c>
      <c r="I8" s="392"/>
      <c r="J8" s="170">
        <v>1280</v>
      </c>
      <c r="K8" s="192">
        <v>541</v>
      </c>
      <c r="L8" s="170"/>
      <c r="M8" s="170"/>
      <c r="N8" s="409">
        <v>11</v>
      </c>
      <c r="O8" s="390"/>
      <c r="P8" s="362">
        <v>10</v>
      </c>
      <c r="Q8" s="363"/>
      <c r="R8" s="193">
        <f xml:space="preserve"> (J8*K8*J10)/1000000</f>
        <v>0.69247999999999998</v>
      </c>
      <c r="S8" s="194">
        <f>(L8*M8*J10*D10)/1000000</f>
        <v>0</v>
      </c>
      <c r="T8" s="177">
        <f>R8-S8</f>
        <v>0.69247999999999998</v>
      </c>
      <c r="U8" s="175">
        <f>ROUNDDOWN(W17-R10,0)</f>
        <v>1301</v>
      </c>
      <c r="V8" s="178">
        <f>W19-R10</f>
        <v>557</v>
      </c>
      <c r="W8" s="177">
        <f>((U8*V8))/1000000-U36</f>
        <v>0.724657</v>
      </c>
      <c r="X8" s="175">
        <f>U8</f>
        <v>1301</v>
      </c>
      <c r="Y8" s="176">
        <f>G8</f>
        <v>2500</v>
      </c>
      <c r="Z8" s="177">
        <f>W8+W10</f>
        <v>3.2524999999999999</v>
      </c>
      <c r="AA8" s="177">
        <f>F8*G8/1000000</f>
        <v>15</v>
      </c>
    </row>
    <row r="9" spans="1:27" ht="19.5" customHeight="1" thickBot="1">
      <c r="A9"/>
      <c r="D9" s="195" t="s">
        <v>3931</v>
      </c>
      <c r="E9" s="186"/>
      <c r="H9" s="364" t="s">
        <v>4043</v>
      </c>
      <c r="I9" s="365"/>
      <c r="J9" s="364" t="str">
        <f>CONCATENATE("Quantité (max:",U11*V11,")")</f>
        <v>Quantité (max:16)</v>
      </c>
      <c r="K9" s="365"/>
      <c r="N9" s="127"/>
      <c r="O9" s="127"/>
      <c r="P9" s="127"/>
      <c r="Q9" s="127"/>
      <c r="R9" s="265"/>
      <c r="S9" s="265">
        <f>S8*(1-D10)</f>
        <v>0</v>
      </c>
      <c r="T9" s="265"/>
      <c r="U9" s="415" t="s">
        <v>3919</v>
      </c>
      <c r="V9" s="415"/>
      <c r="W9" s="415"/>
      <c r="X9" s="415"/>
      <c r="Y9" s="127"/>
      <c r="Z9" s="127"/>
      <c r="AA9" s="127"/>
    </row>
    <row r="10" spans="1:27" ht="19.5" thickBot="1">
      <c r="A10"/>
      <c r="D10" s="182">
        <v>1</v>
      </c>
      <c r="E10" s="186"/>
      <c r="H10" s="391">
        <f>D7*H8</f>
        <v>1943</v>
      </c>
      <c r="I10" s="392"/>
      <c r="J10" s="413">
        <v>1</v>
      </c>
      <c r="K10" s="414"/>
      <c r="N10" s="127"/>
      <c r="O10" s="127"/>
      <c r="P10" s="127"/>
      <c r="Q10" s="127"/>
      <c r="R10" s="265">
        <f>N8-P8/2</f>
        <v>6</v>
      </c>
      <c r="S10" s="265"/>
      <c r="T10" s="265"/>
      <c r="U10" s="265">
        <f>IF(R34=0,U8,R35)</f>
        <v>1301</v>
      </c>
      <c r="V10" s="265">
        <f>(G8-V8)*D7</f>
        <v>1943</v>
      </c>
      <c r="W10" s="265">
        <f>(U10*V10)/1000000</f>
        <v>2.5278429999999998</v>
      </c>
      <c r="X10" s="265">
        <f>W8+W10*D7-U35</f>
        <v>3.2524999999999999</v>
      </c>
      <c r="Y10" s="127">
        <f>G8-V8</f>
        <v>1943</v>
      </c>
      <c r="Z10" s="127"/>
      <c r="AA10" s="127"/>
    </row>
    <row r="11" spans="1:27" ht="15.75" customHeight="1">
      <c r="A11"/>
      <c r="B11" s="186"/>
      <c r="C11" s="186"/>
      <c r="D11" s="196"/>
      <c r="E11" s="186"/>
      <c r="L11" s="186"/>
      <c r="M11" s="186"/>
      <c r="N11" s="127"/>
      <c r="O11" s="127"/>
      <c r="P11" s="127"/>
      <c r="Q11" s="127"/>
      <c r="R11" s="265"/>
      <c r="S11" s="265"/>
      <c r="T11" s="265"/>
      <c r="U11" s="265">
        <f>ROUNDDOWN(F5/(U17),0)</f>
        <v>4</v>
      </c>
      <c r="V11" s="265">
        <f>ROUNDDOWN(G5/(U19),0)</f>
        <v>4</v>
      </c>
      <c r="W11" s="265">
        <f>2*AH4+K8+10</f>
        <v>551</v>
      </c>
      <c r="X11" s="265"/>
      <c r="Y11" s="127"/>
      <c r="Z11" s="127"/>
      <c r="AA11" s="127"/>
    </row>
    <row r="12" spans="1:27">
      <c r="B12" s="186"/>
      <c r="C12" s="186"/>
      <c r="D12" s="186"/>
      <c r="E12" s="186"/>
      <c r="L12" s="186"/>
      <c r="M12" s="186"/>
      <c r="N12" s="127"/>
      <c r="O12" s="127"/>
      <c r="P12" s="127"/>
      <c r="Q12" s="127"/>
      <c r="R12" s="265"/>
      <c r="S12" s="265"/>
      <c r="T12" s="265"/>
      <c r="U12" s="415" t="s">
        <v>3933</v>
      </c>
      <c r="V12" s="415"/>
      <c r="W12" s="415"/>
      <c r="X12" s="265"/>
      <c r="Y12" s="127"/>
      <c r="Z12" s="127"/>
      <c r="AA12" s="127"/>
    </row>
    <row r="13" spans="1:27" ht="70.5" customHeight="1" thickBot="1">
      <c r="N13" s="265"/>
      <c r="O13" s="265"/>
      <c r="P13" s="265"/>
      <c r="Q13" s="265"/>
      <c r="R13" s="265"/>
      <c r="S13" s="265"/>
      <c r="T13" s="265"/>
      <c r="U13" s="265">
        <f>(J8+K8+L8+M8)*2*O34*Q34/1000</f>
        <v>3.6419999999999999</v>
      </c>
      <c r="V13" s="265"/>
      <c r="W13" s="265"/>
      <c r="X13" s="265"/>
      <c r="Y13" s="127"/>
      <c r="Z13" s="127"/>
      <c r="AA13" s="127"/>
    </row>
    <row r="14" spans="1:27" ht="23.25">
      <c r="B14" s="410" t="s">
        <v>3926</v>
      </c>
      <c r="C14" s="411"/>
      <c r="D14" s="411"/>
      <c r="E14" s="411"/>
      <c r="F14" s="411"/>
      <c r="G14" s="411" t="s">
        <v>3927</v>
      </c>
      <c r="H14" s="411"/>
      <c r="I14" s="411"/>
      <c r="J14" s="411"/>
      <c r="K14" s="411"/>
      <c r="L14" s="411"/>
      <c r="M14" s="412"/>
      <c r="N14" s="265"/>
      <c r="O14" s="265"/>
      <c r="P14" s="265"/>
      <c r="Q14" s="265"/>
      <c r="R14" s="265"/>
      <c r="S14" s="265"/>
      <c r="T14" s="265"/>
      <c r="U14" s="265"/>
      <c r="V14" s="265"/>
      <c r="W14" s="265"/>
      <c r="X14" s="265"/>
      <c r="Y14" s="127"/>
      <c r="Z14" s="127"/>
      <c r="AA14" s="127"/>
    </row>
    <row r="15" spans="1:27">
      <c r="B15" s="419"/>
      <c r="C15" s="375"/>
      <c r="D15" s="375"/>
      <c r="E15" s="375"/>
      <c r="F15" s="375"/>
      <c r="G15" s="375"/>
      <c r="H15" s="375"/>
      <c r="I15" s="375"/>
      <c r="J15" s="375"/>
      <c r="K15" s="375"/>
      <c r="L15" s="375"/>
      <c r="M15" s="376"/>
      <c r="N15" s="265"/>
      <c r="O15" s="265"/>
      <c r="P15" s="265"/>
      <c r="Q15" s="265"/>
      <c r="R15" s="265"/>
      <c r="S15" s="265"/>
      <c r="T15" s="265"/>
      <c r="U15" s="265"/>
      <c r="V15" s="265"/>
      <c r="W15" s="265"/>
      <c r="X15" s="265"/>
      <c r="Y15" s="127"/>
      <c r="Z15" s="127"/>
      <c r="AA15" s="127"/>
    </row>
    <row r="16" spans="1:27">
      <c r="B16" s="419"/>
      <c r="C16" s="375"/>
      <c r="D16" s="375"/>
      <c r="E16" s="375"/>
      <c r="F16" s="375"/>
      <c r="G16" s="375"/>
      <c r="H16" s="375"/>
      <c r="I16" s="375"/>
      <c r="J16" s="375"/>
      <c r="K16" s="375"/>
      <c r="L16" s="375"/>
      <c r="M16" s="376"/>
      <c r="N16" s="265"/>
      <c r="O16" s="265"/>
      <c r="P16" s="265"/>
      <c r="Q16" s="265"/>
      <c r="R16" s="265"/>
      <c r="S16" s="265"/>
      <c r="T16" s="265"/>
      <c r="U16" s="271" t="s">
        <v>3975</v>
      </c>
      <c r="V16" s="271" t="s">
        <v>3976</v>
      </c>
      <c r="W16" s="271" t="s">
        <v>3977</v>
      </c>
      <c r="X16" s="265"/>
      <c r="Y16" s="127"/>
      <c r="Z16" s="127"/>
      <c r="AA16" s="127"/>
    </row>
    <row r="17" spans="2:27" ht="15.75" thickBot="1">
      <c r="B17" s="419"/>
      <c r="C17" s="375"/>
      <c r="D17" s="375"/>
      <c r="E17" s="375"/>
      <c r="F17" s="375"/>
      <c r="G17" s="375"/>
      <c r="H17" s="375"/>
      <c r="I17" s="375"/>
      <c r="J17" s="375"/>
      <c r="K17" s="375"/>
      <c r="L17" s="375"/>
      <c r="M17" s="376"/>
      <c r="N17" s="265"/>
      <c r="O17" s="265"/>
      <c r="P17" s="265"/>
      <c r="Q17" s="265"/>
      <c r="R17" s="265"/>
      <c r="S17" s="265"/>
      <c r="T17" s="265"/>
      <c r="U17" s="272">
        <f>J8+P8*1.5</f>
        <v>1295</v>
      </c>
      <c r="V17" s="272">
        <f>(N8-P8/2)</f>
        <v>6</v>
      </c>
      <c r="W17" s="272">
        <f>U17*O34+2*V17</f>
        <v>1307</v>
      </c>
      <c r="X17" s="265"/>
      <c r="Y17" s="127"/>
      <c r="Z17" s="127"/>
      <c r="AA17" s="127"/>
    </row>
    <row r="18" spans="2:27">
      <c r="B18" s="419"/>
      <c r="C18" s="375"/>
      <c r="D18" s="375"/>
      <c r="E18" s="375"/>
      <c r="F18" s="375"/>
      <c r="G18" s="375"/>
      <c r="H18" s="375"/>
      <c r="I18" s="375"/>
      <c r="J18" s="375"/>
      <c r="K18" s="375"/>
      <c r="L18" s="375"/>
      <c r="M18" s="376"/>
      <c r="N18" s="265"/>
      <c r="O18" s="265"/>
      <c r="P18" s="265"/>
      <c r="Q18" s="265"/>
      <c r="R18" s="265"/>
      <c r="S18" s="265"/>
      <c r="T18" s="265"/>
      <c r="U18" s="271" t="s">
        <v>3978</v>
      </c>
      <c r="V18" s="271" t="s">
        <v>3979</v>
      </c>
      <c r="W18" s="271" t="s">
        <v>3980</v>
      </c>
      <c r="X18" s="265"/>
      <c r="Y18" s="127"/>
      <c r="Z18" s="127"/>
      <c r="AA18" s="127"/>
    </row>
    <row r="19" spans="2:27" ht="15.75" thickBot="1">
      <c r="B19" s="419"/>
      <c r="C19" s="375"/>
      <c r="D19" s="375"/>
      <c r="E19" s="375"/>
      <c r="F19" s="375"/>
      <c r="G19" s="375"/>
      <c r="H19" s="375"/>
      <c r="I19" s="375"/>
      <c r="J19" s="375"/>
      <c r="K19" s="375"/>
      <c r="L19" s="375"/>
      <c r="M19" s="376"/>
      <c r="N19" s="265"/>
      <c r="O19" s="265"/>
      <c r="P19" s="265"/>
      <c r="Q19" s="265"/>
      <c r="R19" s="265"/>
      <c r="S19" s="265"/>
      <c r="T19" s="265"/>
      <c r="U19" s="272">
        <f>K8+P8</f>
        <v>551</v>
      </c>
      <c r="V19" s="272">
        <f>V17</f>
        <v>6</v>
      </c>
      <c r="W19" s="272">
        <f>U19*Q34+2*V19</f>
        <v>563</v>
      </c>
      <c r="X19" s="265"/>
      <c r="Y19" s="127"/>
      <c r="Z19" s="127"/>
      <c r="AA19" s="127"/>
    </row>
    <row r="20" spans="2:27">
      <c r="B20" s="419"/>
      <c r="C20" s="375"/>
      <c r="D20" s="375"/>
      <c r="E20" s="375"/>
      <c r="F20" s="375"/>
      <c r="G20" s="375"/>
      <c r="H20" s="375"/>
      <c r="I20" s="375"/>
      <c r="J20" s="375"/>
      <c r="K20" s="375"/>
      <c r="L20" s="375"/>
      <c r="M20" s="376"/>
      <c r="N20" s="265"/>
      <c r="O20" s="265"/>
      <c r="P20" s="265"/>
      <c r="Q20" s="265"/>
      <c r="R20" s="265"/>
      <c r="S20" s="265"/>
      <c r="T20" s="265"/>
      <c r="U20" s="265"/>
      <c r="V20" s="265"/>
      <c r="W20" s="265"/>
      <c r="X20" s="265"/>
      <c r="Y20" s="127"/>
      <c r="Z20" s="127"/>
      <c r="AA20" s="127"/>
    </row>
    <row r="21" spans="2:27">
      <c r="B21" s="419"/>
      <c r="C21" s="375"/>
      <c r="D21" s="375"/>
      <c r="E21" s="375"/>
      <c r="F21" s="375"/>
      <c r="G21" s="375"/>
      <c r="H21" s="375"/>
      <c r="I21" s="375"/>
      <c r="J21" s="375"/>
      <c r="K21" s="375"/>
      <c r="L21" s="375"/>
      <c r="M21" s="376"/>
      <c r="N21" s="265"/>
      <c r="O21" s="265"/>
      <c r="P21" s="265"/>
      <c r="Q21" s="265"/>
      <c r="R21" s="265"/>
      <c r="S21" s="265"/>
      <c r="T21" s="265"/>
      <c r="U21" s="127"/>
      <c r="V21" s="127"/>
      <c r="W21" s="127"/>
      <c r="X21" s="127"/>
      <c r="Y21" s="127"/>
      <c r="Z21" s="127"/>
      <c r="AA21" s="127"/>
    </row>
    <row r="22" spans="2:27">
      <c r="B22" s="419"/>
      <c r="C22" s="375"/>
      <c r="D22" s="375"/>
      <c r="E22" s="375"/>
      <c r="F22" s="375"/>
      <c r="G22" s="375"/>
      <c r="H22" s="375"/>
      <c r="I22" s="375"/>
      <c r="J22" s="375"/>
      <c r="K22" s="375"/>
      <c r="L22" s="375"/>
      <c r="M22" s="376"/>
      <c r="N22" s="265"/>
      <c r="O22" s="265"/>
      <c r="P22" s="265">
        <f>F5/(J5+P8*1.5)</f>
        <v>4.6239382239382243</v>
      </c>
      <c r="Q22" s="265"/>
      <c r="R22" s="265"/>
      <c r="S22" s="265"/>
      <c r="T22" s="265"/>
      <c r="U22" s="127"/>
      <c r="V22" s="127"/>
      <c r="W22" s="127"/>
      <c r="X22" s="127"/>
      <c r="Y22" s="127"/>
      <c r="Z22" s="127"/>
      <c r="AA22" s="127"/>
    </row>
    <row r="23" spans="2:27">
      <c r="B23" s="419"/>
      <c r="C23" s="375"/>
      <c r="D23" s="375"/>
      <c r="E23" s="375"/>
      <c r="F23" s="375"/>
      <c r="G23" s="375"/>
      <c r="H23" s="375"/>
      <c r="I23" s="375"/>
      <c r="J23" s="375"/>
      <c r="K23" s="375"/>
      <c r="L23" s="375"/>
      <c r="M23" s="376"/>
      <c r="N23" s="265"/>
      <c r="O23" s="265"/>
      <c r="P23" s="265"/>
      <c r="Q23" s="265"/>
      <c r="R23" s="265"/>
      <c r="S23" s="265"/>
      <c r="T23" s="265"/>
      <c r="U23" s="127"/>
      <c r="V23" s="127"/>
      <c r="W23" s="127"/>
      <c r="X23" s="127"/>
      <c r="Y23" s="127"/>
      <c r="Z23" s="127"/>
      <c r="AA23" s="127"/>
    </row>
    <row r="24" spans="2:27">
      <c r="B24" s="419"/>
      <c r="C24" s="375"/>
      <c r="D24" s="375"/>
      <c r="E24" s="375"/>
      <c r="F24" s="375"/>
      <c r="G24" s="375"/>
      <c r="H24" s="375"/>
      <c r="I24" s="375"/>
      <c r="J24" s="375"/>
      <c r="K24" s="375"/>
      <c r="L24" s="375"/>
      <c r="M24" s="376"/>
      <c r="N24" s="127"/>
      <c r="O24" s="127"/>
      <c r="P24" s="127"/>
      <c r="Q24" s="127"/>
      <c r="R24" s="127"/>
      <c r="S24" s="127"/>
      <c r="T24" s="127"/>
      <c r="U24" s="127"/>
      <c r="V24" s="127"/>
      <c r="W24" s="127"/>
      <c r="X24" s="127"/>
      <c r="Y24" s="127"/>
      <c r="Z24" s="127"/>
      <c r="AA24" s="127"/>
    </row>
    <row r="25" spans="2:27">
      <c r="B25" s="419"/>
      <c r="C25" s="375"/>
      <c r="D25" s="375"/>
      <c r="E25" s="375"/>
      <c r="F25" s="375"/>
      <c r="G25" s="375"/>
      <c r="H25" s="375"/>
      <c r="I25" s="375"/>
      <c r="J25" s="375"/>
      <c r="K25" s="375"/>
      <c r="L25" s="375"/>
      <c r="M25" s="376"/>
      <c r="N25" s="127"/>
      <c r="O25" s="127"/>
      <c r="P25" s="127"/>
      <c r="Q25" s="127"/>
      <c r="R25" s="127"/>
      <c r="S25" s="127"/>
      <c r="T25" s="127"/>
      <c r="U25" s="127"/>
      <c r="V25" s="127"/>
      <c r="W25" s="127"/>
      <c r="X25" s="127"/>
      <c r="Y25" s="127"/>
      <c r="Z25" s="127"/>
      <c r="AA25" s="127"/>
    </row>
    <row r="26" spans="2:27">
      <c r="B26" s="419"/>
      <c r="C26" s="375"/>
      <c r="D26" s="375"/>
      <c r="E26" s="375"/>
      <c r="F26" s="375"/>
      <c r="G26" s="375"/>
      <c r="H26" s="375"/>
      <c r="I26" s="375"/>
      <c r="J26" s="375"/>
      <c r="K26" s="375"/>
      <c r="L26" s="375"/>
      <c r="M26" s="376"/>
      <c r="N26" s="127"/>
      <c r="O26" s="127"/>
      <c r="P26" s="127"/>
      <c r="Q26" s="127"/>
      <c r="R26" s="127"/>
      <c r="S26" s="127"/>
      <c r="T26" s="127"/>
      <c r="U26" s="127"/>
      <c r="V26" s="127"/>
      <c r="W26" s="127"/>
      <c r="X26" s="127"/>
      <c r="Y26" s="127"/>
      <c r="Z26" s="127"/>
      <c r="AA26" s="127"/>
    </row>
    <row r="27" spans="2:27">
      <c r="B27" s="419"/>
      <c r="C27" s="375"/>
      <c r="D27" s="375"/>
      <c r="E27" s="375"/>
      <c r="F27" s="375"/>
      <c r="G27" s="375"/>
      <c r="H27" s="375"/>
      <c r="I27" s="375"/>
      <c r="J27" s="375"/>
      <c r="K27" s="375"/>
      <c r="L27" s="375"/>
      <c r="M27" s="376"/>
      <c r="N27" s="127"/>
      <c r="O27" s="127"/>
      <c r="P27" s="127"/>
      <c r="Q27" s="127"/>
      <c r="R27" s="127"/>
      <c r="S27" s="127"/>
      <c r="T27" s="127"/>
      <c r="U27" s="127"/>
      <c r="V27" s="127"/>
      <c r="W27" s="127"/>
      <c r="X27" s="127"/>
      <c r="Y27" s="127"/>
      <c r="Z27" s="127"/>
      <c r="AA27" s="127"/>
    </row>
    <row r="28" spans="2:27">
      <c r="B28" s="419"/>
      <c r="C28" s="375"/>
      <c r="D28" s="375"/>
      <c r="E28" s="375"/>
      <c r="F28" s="375"/>
      <c r="G28" s="375"/>
      <c r="H28" s="375"/>
      <c r="I28" s="375"/>
      <c r="J28" s="375"/>
      <c r="K28" s="375"/>
      <c r="L28" s="375"/>
      <c r="M28" s="376"/>
      <c r="N28" s="127"/>
      <c r="O28" s="127"/>
      <c r="P28" s="127"/>
      <c r="Q28" s="127"/>
      <c r="R28" s="127"/>
      <c r="S28" s="127"/>
      <c r="T28" s="127"/>
      <c r="U28" s="127" t="s">
        <v>4031</v>
      </c>
      <c r="V28" s="127" t="s">
        <v>4027</v>
      </c>
      <c r="W28" s="127" t="s">
        <v>4026</v>
      </c>
      <c r="X28" s="127" t="s">
        <v>4028</v>
      </c>
      <c r="Y28" s="127"/>
      <c r="Z28" s="127"/>
      <c r="AA28" s="127"/>
    </row>
    <row r="29" spans="2:27">
      <c r="B29" s="419"/>
      <c r="C29" s="375"/>
      <c r="D29" s="375"/>
      <c r="E29" s="375"/>
      <c r="F29" s="375"/>
      <c r="G29" s="375"/>
      <c r="H29" s="375"/>
      <c r="I29" s="375"/>
      <c r="J29" s="375"/>
      <c r="K29" s="375"/>
      <c r="L29" s="375"/>
      <c r="M29" s="376"/>
      <c r="N29" s="127"/>
      <c r="O29" s="127"/>
      <c r="P29" s="127"/>
      <c r="Q29" s="127"/>
      <c r="R29" s="127"/>
      <c r="S29" s="127"/>
      <c r="T29" s="127"/>
      <c r="U29" s="127">
        <f>U10*(Y8-V8)/1000000*(1-D7)</f>
        <v>0</v>
      </c>
      <c r="V29" s="127">
        <f>(U8*V8-(U8-R35)*(V8-S35)*IF(S34=0,0,1)*IF(R34=0,0,1))/1000000</f>
        <v>0.724657</v>
      </c>
      <c r="W29" s="127">
        <f>((X8*Y8-(X8-R35)*(Y8-S35)*IF(S34=0,0,1)*IF(R34=0,0,1))/1000000)-U29</f>
        <v>3.2524999999999999</v>
      </c>
      <c r="X29" s="273">
        <f>AA8</f>
        <v>15</v>
      </c>
      <c r="Y29" s="127" t="s">
        <v>4029</v>
      </c>
      <c r="Z29" s="127"/>
      <c r="AA29" s="127"/>
    </row>
    <row r="30" spans="2:27" ht="15.75" thickBot="1">
      <c r="B30" s="420"/>
      <c r="C30" s="377"/>
      <c r="D30" s="377"/>
      <c r="E30" s="377"/>
      <c r="F30" s="377"/>
      <c r="G30" s="377"/>
      <c r="H30" s="377"/>
      <c r="I30" s="377"/>
      <c r="J30" s="377"/>
      <c r="K30" s="377"/>
      <c r="L30" s="377"/>
      <c r="M30" s="378"/>
      <c r="N30" s="127"/>
      <c r="O30" s="127"/>
      <c r="P30" s="127"/>
      <c r="Q30" s="127"/>
      <c r="R30" s="127"/>
      <c r="S30" s="127"/>
      <c r="T30" s="127"/>
      <c r="U30" s="127" t="s">
        <v>4032</v>
      </c>
      <c r="V30" s="127">
        <f>1-R8/V29</f>
        <v>4.4403076213988202E-2</v>
      </c>
      <c r="W30" s="127">
        <f>1-R8/W29</f>
        <v>0.78709300538047655</v>
      </c>
      <c r="X30" s="127">
        <f>1-R8/X29</f>
        <v>0.95383466666666672</v>
      </c>
      <c r="Y30" s="127" t="s">
        <v>3913</v>
      </c>
      <c r="Z30" s="127"/>
      <c r="AA30" s="127"/>
    </row>
    <row r="31" spans="2:27">
      <c r="N31" s="127"/>
      <c r="O31" s="127"/>
      <c r="P31" s="127"/>
      <c r="Q31" s="127"/>
      <c r="R31" s="127"/>
      <c r="S31" s="127"/>
      <c r="T31" s="127"/>
      <c r="U31" s="127">
        <f>S8*(1-D10)</f>
        <v>0</v>
      </c>
      <c r="V31" s="127">
        <f>1-T8/V29</f>
        <v>4.4403076213988202E-2</v>
      </c>
      <c r="W31" s="127">
        <f>1-T8/W29</f>
        <v>0.78709300538047655</v>
      </c>
      <c r="X31" s="127">
        <f>1-T8/X29</f>
        <v>0.95383466666666672</v>
      </c>
      <c r="Y31" s="127" t="s">
        <v>3925</v>
      </c>
      <c r="Z31" s="127"/>
      <c r="AA31" s="127"/>
    </row>
    <row r="32" spans="2:27" ht="15.75" thickBot="1">
      <c r="N32" s="127"/>
      <c r="O32" s="127"/>
      <c r="P32" s="127"/>
      <c r="Q32" s="127"/>
      <c r="R32" s="127"/>
      <c r="S32" s="127"/>
      <c r="T32" s="127"/>
      <c r="U32" s="127"/>
      <c r="V32" s="127"/>
      <c r="W32" s="127"/>
      <c r="X32" s="127"/>
      <c r="Y32" s="127"/>
      <c r="Z32" s="127"/>
      <c r="AA32" s="127"/>
    </row>
    <row r="33" spans="14:27" ht="18.75">
      <c r="N33" s="416" t="s">
        <v>3932</v>
      </c>
      <c r="O33" s="417"/>
      <c r="P33" s="417"/>
      <c r="Q33" s="418"/>
      <c r="R33" s="265"/>
      <c r="S33" s="265"/>
      <c r="T33" s="265"/>
      <c r="U33" s="265"/>
      <c r="V33" s="127"/>
      <c r="W33" s="127"/>
      <c r="X33" s="127"/>
      <c r="Y33" s="127"/>
      <c r="Z33" s="127"/>
      <c r="AA33" s="127"/>
    </row>
    <row r="34" spans="14:27" ht="15.75" thickBot="1">
      <c r="N34" s="282" t="str">
        <f>CONCATENATE("X:(max:",U11,")")</f>
        <v>X:(max:4)</v>
      </c>
      <c r="O34" s="283">
        <f>IF(OR(R34=0,V11=0),1,IF(MOD(J10,V11)=0,R34,R34+1))</f>
        <v>1</v>
      </c>
      <c r="P34" s="284" t="str">
        <f>CONCATENATE("Y:(max:",V11,")")</f>
        <v>Y:(max:4)</v>
      </c>
      <c r="Q34" s="283">
        <f>IF(J10&lt;V11,J10,V11)</f>
        <v>1</v>
      </c>
      <c r="R34" s="276">
        <f>IF(V11=0,1,ROUNDDOWN(J10/V11,0))</f>
        <v>0</v>
      </c>
      <c r="S34" s="276">
        <f>J10-R34*V11</f>
        <v>1</v>
      </c>
      <c r="T34" s="276">
        <f>R34*V11+S34</f>
        <v>1</v>
      </c>
      <c r="U34" s="276">
        <f>O34*Q34-T34</f>
        <v>0</v>
      </c>
      <c r="V34" s="127"/>
      <c r="W34" s="127"/>
      <c r="X34" s="127"/>
      <c r="Y34" s="127"/>
      <c r="Z34" s="127"/>
      <c r="AA34" s="127"/>
    </row>
    <row r="35" spans="14:27">
      <c r="N35" s="127">
        <f>U11*V11</f>
        <v>16</v>
      </c>
      <c r="O35" s="127"/>
      <c r="P35" s="127"/>
      <c r="Q35" s="127"/>
      <c r="R35" s="276">
        <f>(N8*2)+(R34-1)*(P8*1.5)+(J8*R34)</f>
        <v>7</v>
      </c>
      <c r="S35" s="276">
        <f>IF(S34=0,0,(N8*2)+(S34-1)*P8+(S34*K8)-R10)</f>
        <v>557</v>
      </c>
      <c r="T35" s="276"/>
      <c r="U35" s="276">
        <f>U34*R35*(2*AH4+10+K8)/1000000</f>
        <v>0</v>
      </c>
      <c r="V35" s="127"/>
      <c r="W35" s="127"/>
      <c r="X35" s="127"/>
      <c r="Y35" s="127"/>
      <c r="Z35" s="127"/>
      <c r="AA35" s="127"/>
    </row>
    <row r="36" spans="14:27">
      <c r="N36" s="127"/>
      <c r="O36" s="127"/>
      <c r="P36" s="127"/>
      <c r="Q36" s="127"/>
      <c r="R36" s="276"/>
      <c r="S36" s="276"/>
      <c r="T36" s="276"/>
      <c r="U36" s="276">
        <f>U34*(J8+2*AH4)*(K8+2*AH4)/1000000</f>
        <v>0</v>
      </c>
      <c r="V36" s="127"/>
      <c r="W36" s="127"/>
      <c r="X36" s="127"/>
      <c r="Y36" s="127"/>
      <c r="Z36" s="127"/>
      <c r="AA36" s="127"/>
    </row>
    <row r="37" spans="14:27">
      <c r="N37" s="127"/>
      <c r="O37" s="127"/>
      <c r="P37" s="127"/>
      <c r="Q37" s="127"/>
      <c r="R37" s="127"/>
      <c r="S37" s="127"/>
      <c r="T37" s="127"/>
      <c r="U37" s="127"/>
      <c r="V37" s="127"/>
      <c r="W37" s="127"/>
      <c r="X37" s="127"/>
      <c r="Y37" s="127"/>
      <c r="Z37" s="127"/>
      <c r="AA37" s="127"/>
    </row>
  </sheetData>
  <sheetProtection sheet="1" scenarios="1"/>
  <mergeCells count="31">
    <mergeCell ref="A6:A8"/>
    <mergeCell ref="A4:D4"/>
    <mergeCell ref="J2:K2"/>
    <mergeCell ref="B6:B8"/>
    <mergeCell ref="C6:C8"/>
    <mergeCell ref="E6:E8"/>
    <mergeCell ref="F6:I6"/>
    <mergeCell ref="J6:K6"/>
    <mergeCell ref="D7:D8"/>
    <mergeCell ref="H7:I7"/>
    <mergeCell ref="L6:M6"/>
    <mergeCell ref="N6:Q6"/>
    <mergeCell ref="R6:T6"/>
    <mergeCell ref="U6:W6"/>
    <mergeCell ref="X6:Z6"/>
    <mergeCell ref="U12:W12"/>
    <mergeCell ref="P8:Q8"/>
    <mergeCell ref="N33:Q33"/>
    <mergeCell ref="U9:X9"/>
    <mergeCell ref="B15:F30"/>
    <mergeCell ref="G15:M30"/>
    <mergeCell ref="N7:O7"/>
    <mergeCell ref="P7:Q7"/>
    <mergeCell ref="N8:O8"/>
    <mergeCell ref="B14:F14"/>
    <mergeCell ref="G14:M14"/>
    <mergeCell ref="J9:K9"/>
    <mergeCell ref="J10:K10"/>
    <mergeCell ref="H8:I8"/>
    <mergeCell ref="H9:I9"/>
    <mergeCell ref="H10:I10"/>
  </mergeCells>
  <conditionalFormatting sqref="D9:D10">
    <cfRule type="expression" dxfId="7" priority="5">
      <formula>OR($L$8&lt;=0,$M$8&lt;=0)</formula>
    </cfRule>
  </conditionalFormatting>
  <dataValidations count="15">
    <dataValidation allowBlank="1" showInputMessage="1" showErrorMessage="1" errorTitle="Erreur" error="La pièce ne rentre pas dans le format" sqref="N34"/>
    <dataValidation type="custom" showInputMessage="1" showErrorMessage="1" errorTitle="Erreur" error="Le format est trop petit" sqref="F8">
      <formula1>AND(U8&lt;F8)</formula1>
    </dataValidation>
    <dataValidation allowBlank="1" showInputMessage="1" showErrorMessage="1" errorTitle="Erreur" error="La longueur interieure doit etre inferieure à la longueur exterieure " sqref="P34"/>
    <dataValidation type="custom" allowBlank="1" showInputMessage="1" showErrorMessage="1" errorTitle="Erreur" error="Le format est trop petit" sqref="H9">
      <formula1>S9&lt;H9</formula1>
    </dataValidation>
    <dataValidation type="custom" allowBlank="1" showInputMessage="1" showErrorMessage="1" errorTitle="Erreur" error="L'ecart bas ne peut etre négatif" sqref="N8:O8">
      <formula1>N8&gt;=0</formula1>
    </dataValidation>
    <dataValidation type="custom" allowBlank="1" showInputMessage="1" showErrorMessage="1" errorTitle="Erreur" error="L'ecart gache ne peut etre négatif" sqref="P8:Q8">
      <formula1>P8&gt;=0</formula1>
    </dataValidation>
    <dataValidation type="custom" allowBlank="1" showInputMessage="1" showErrorMessage="1" errorTitle="Erreur" error="La longueur interieure doit etre inferieure à la longueur exterieure _x000a_et ne peut etre négatif " sqref="L8">
      <formula1>AND(L8&lt;J8,L8&gt;=0)</formula1>
    </dataValidation>
    <dataValidation type="custom" allowBlank="1" showInputMessage="1" showErrorMessage="1" errorTitle="Erreur" error="La largeur interieure doit etre inferieure à la largeur exterieure _x000a_et ne peut etre négatif" sqref="M8">
      <formula1>AND(M8&gt;=0,M8&lt;K8)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 D10">
      <formula1>0</formula1>
      <formula2>1</formula2>
    </dataValidation>
    <dataValidation type="whole" allowBlank="1" showInputMessage="1" showErrorMessage="1" sqref="J10:K10">
      <formula1>1</formula1>
      <formula2>N35</formula2>
    </dataValidation>
    <dataValidation type="custom" showInputMessage="1" showErrorMessage="1" errorTitle="Erreur" error="La pièce ne rentre pas dans le format_x000a_ou la valeur&gt;0_x000a_ou la largeur peut etre inferieur a la pice interieur" sqref="K8">
      <formula1>AND(K8&gt;0,K8&gt;M8,K8&lt;=G5)</formula1>
    </dataValidation>
    <dataValidation type="custom" showInputMessage="1" showErrorMessage="1" errorTitle="Erreur" error="Le format est trop petit" sqref="G8">
      <formula1>AND(G8&gt;K8,V8&lt;G8,U8&lt;F8)</formula1>
    </dataValidation>
    <dataValidation type="custom" showInputMessage="1" showErrorMessage="1" errorTitle="Erreur" error="La pièce ne rentre pas dans le format_x000a_ou la valeur&gt;0" sqref="J8">
      <formula1>AND(J8&gt;L8,J8&gt;0,J8&lt;=F5)</formula1>
    </dataValidation>
    <dataValidation type="custom" allowBlank="1" showInputMessage="1" showErrorMessage="1" errorTitle="Erreur" error="La pièce ne rentre pas dans le format_x000a_ou la longueur doit etre &gt; a la piece interieure" sqref="N33">
      <formula1>AND(U9&lt;H9,NOT(ISBLANK(J8)),J8&gt;L8)</formula1>
    </dataValidation>
  </dataValidations>
  <pageMargins left="0.7" right="0.7" top="0.75" bottom="0.75" header="0.3" footer="0.3"/>
  <pageSetup paperSize="9" scale="50" orientation="landscape" verticalDpi="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>
    <tabColor theme="7" tint="-0.249977111117893"/>
  </sheetPr>
  <dimension ref="A1:AO42"/>
  <sheetViews>
    <sheetView showGridLines="0" showRowColHeaders="0" zoomScaleNormal="100" workbookViewId="0"/>
  </sheetViews>
  <sheetFormatPr baseColWidth="10" defaultRowHeight="15"/>
  <cols>
    <col min="1" max="1" width="11.42578125" style="256"/>
    <col min="2" max="2" width="19.85546875" customWidth="1"/>
    <col min="4" max="4" width="28.42578125" bestFit="1" customWidth="1"/>
    <col min="5" max="5" width="23.28515625" customWidth="1"/>
    <col min="6" max="6" width="15.140625" bestFit="1" customWidth="1"/>
    <col min="14" max="26" width="11.42578125" hidden="1" customWidth="1"/>
    <col min="27" max="27" width="15.140625" hidden="1" customWidth="1"/>
    <col min="28" max="38" width="11.42578125" hidden="1" customWidth="1"/>
    <col min="39" max="40" width="11.42578125" customWidth="1"/>
  </cols>
  <sheetData>
    <row r="1" spans="1:38"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6"/>
      <c r="Q1" s="186"/>
      <c r="R1" s="186"/>
      <c r="S1" s="186"/>
      <c r="T1" s="186"/>
      <c r="U1" s="186"/>
      <c r="V1" s="186"/>
      <c r="W1" s="186"/>
      <c r="X1" s="186"/>
      <c r="Y1" s="186"/>
      <c r="Z1" s="186"/>
      <c r="AA1" s="186"/>
      <c r="AB1" s="186"/>
      <c r="AC1" s="186"/>
      <c r="AD1" s="186"/>
      <c r="AE1" s="186"/>
      <c r="AF1" s="186"/>
      <c r="AG1" s="186"/>
      <c r="AH1" s="186"/>
      <c r="AI1" s="186"/>
    </row>
    <row r="2" spans="1:38" ht="15.75">
      <c r="G2" s="160"/>
      <c r="H2" s="160"/>
      <c r="I2" s="161" t="s">
        <v>3899</v>
      </c>
      <c r="J2" s="393"/>
      <c r="K2" s="393"/>
      <c r="L2" s="160"/>
      <c r="M2" s="160"/>
      <c r="N2" s="160"/>
      <c r="O2" s="160"/>
      <c r="P2" s="160"/>
      <c r="Q2" s="160"/>
      <c r="R2" s="160"/>
      <c r="S2" s="160"/>
      <c r="T2" s="160"/>
      <c r="U2" s="160"/>
      <c r="V2" s="160"/>
      <c r="W2" s="160"/>
      <c r="X2" s="160"/>
      <c r="Y2" s="160"/>
      <c r="Z2" s="160"/>
      <c r="AA2" s="160"/>
      <c r="AB2" s="160"/>
      <c r="AC2" s="160"/>
      <c r="AD2" s="160"/>
      <c r="AE2" s="160"/>
      <c r="AF2" s="264"/>
      <c r="AG2" s="264"/>
      <c r="AH2" s="264"/>
      <c r="AI2" s="127"/>
    </row>
    <row r="3" spans="1:38">
      <c r="B3" s="160"/>
      <c r="C3" s="160"/>
      <c r="D3" s="160"/>
      <c r="G3" s="160"/>
      <c r="H3" s="160"/>
      <c r="I3" s="160"/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60"/>
      <c r="U3" s="160"/>
      <c r="V3" s="160"/>
      <c r="W3" s="160"/>
      <c r="X3" s="160"/>
      <c r="Y3" s="160"/>
      <c r="Z3" s="160"/>
      <c r="AA3" s="160"/>
      <c r="AB3" s="160"/>
      <c r="AC3" s="160"/>
      <c r="AD3" s="160"/>
      <c r="AE3" s="160"/>
      <c r="AF3" s="264">
        <v>1</v>
      </c>
      <c r="AG3" s="264"/>
      <c r="AH3" s="264" t="s">
        <v>3974</v>
      </c>
      <c r="AI3" s="127"/>
    </row>
    <row r="4" spans="1:38" ht="27" thickBot="1">
      <c r="A4" s="403" t="s">
        <v>3941</v>
      </c>
      <c r="B4" s="403"/>
      <c r="C4" s="403"/>
      <c r="D4" s="404"/>
      <c r="E4" s="160"/>
      <c r="F4" s="186"/>
      <c r="G4" s="186"/>
      <c r="H4" s="186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  <c r="AA4" s="160"/>
      <c r="AB4" s="160"/>
      <c r="AC4" s="160"/>
      <c r="AD4" s="160"/>
      <c r="AE4" s="160"/>
      <c r="AF4" s="264">
        <v>2</v>
      </c>
      <c r="AG4" s="264"/>
      <c r="AH4" s="264">
        <f>P8</f>
        <v>10</v>
      </c>
      <c r="AI4" s="127"/>
    </row>
    <row r="5" spans="1:38" ht="21.75" thickBot="1">
      <c r="A5" s="184" t="s">
        <v>3972</v>
      </c>
      <c r="B5" s="184" t="s">
        <v>3901</v>
      </c>
      <c r="C5" s="185" t="s">
        <v>4030</v>
      </c>
      <c r="D5" s="197" t="s">
        <v>3902</v>
      </c>
      <c r="E5" s="160"/>
      <c r="F5" s="207">
        <f>F8-2*(N8-P8/2)</f>
        <v>5988</v>
      </c>
      <c r="G5" s="207">
        <f>G8-2*(N8-P8/2)</f>
        <v>2488</v>
      </c>
      <c r="H5" s="207"/>
      <c r="I5" s="207"/>
      <c r="J5" s="207">
        <f>J8</f>
        <v>500</v>
      </c>
      <c r="K5" s="207">
        <f>K8</f>
        <v>500</v>
      </c>
      <c r="L5" s="232"/>
      <c r="M5" s="232"/>
      <c r="N5" s="232"/>
      <c r="O5" s="232"/>
      <c r="P5" s="232"/>
      <c r="Q5" s="232"/>
      <c r="R5" s="160"/>
      <c r="S5" s="160"/>
      <c r="T5" s="160"/>
      <c r="U5" s="186">
        <f>ROUNDUP(O40/2,0)</f>
        <v>1</v>
      </c>
      <c r="V5" s="186">
        <f>ROUNDUP(P40/2,0)</f>
        <v>1</v>
      </c>
      <c r="W5" s="160"/>
      <c r="X5" s="160"/>
      <c r="Y5" s="160"/>
      <c r="Z5" s="160"/>
      <c r="AA5" s="160"/>
      <c r="AB5" s="160"/>
      <c r="AC5" s="160"/>
      <c r="AD5" s="160"/>
      <c r="AE5" s="160"/>
      <c r="AF5" s="264"/>
      <c r="AG5" s="264"/>
      <c r="AH5" s="264">
        <f>(SQRT(POWER(AH4,2)*2)-0.9)</f>
        <v>13.242135623730951</v>
      </c>
      <c r="AI5" s="127"/>
    </row>
    <row r="6" spans="1:38" ht="19.5" thickBot="1">
      <c r="A6" s="437">
        <f>X30</f>
        <v>0.98333333333333328</v>
      </c>
      <c r="B6" s="437">
        <f>W30</f>
        <v>0.81273408239700373</v>
      </c>
      <c r="C6" s="440">
        <f>V30</f>
        <v>0.10141114393955741</v>
      </c>
      <c r="D6" s="163" t="s">
        <v>3903</v>
      </c>
      <c r="E6" s="441" t="s">
        <v>3935</v>
      </c>
      <c r="F6" s="359" t="s">
        <v>3905</v>
      </c>
      <c r="G6" s="360"/>
      <c r="H6" s="360"/>
      <c r="I6" s="361"/>
      <c r="J6" s="367" t="s">
        <v>3922</v>
      </c>
      <c r="K6" s="368"/>
      <c r="L6" s="364" t="str">
        <f>CONCATENATE("Quantité (max:",U11*V11,")")</f>
        <v>Quantité (max:88)</v>
      </c>
      <c r="M6" s="365"/>
      <c r="N6" s="359" t="s">
        <v>3896</v>
      </c>
      <c r="O6" s="360"/>
      <c r="P6" s="360"/>
      <c r="Q6" s="361"/>
      <c r="R6" s="359" t="s">
        <v>3907</v>
      </c>
      <c r="S6" s="360"/>
      <c r="T6" s="361"/>
      <c r="U6" s="367" t="s">
        <v>3908</v>
      </c>
      <c r="V6" s="368"/>
      <c r="W6" s="421"/>
      <c r="X6" s="367" t="s">
        <v>3909</v>
      </c>
      <c r="Y6" s="368"/>
      <c r="Z6" s="421"/>
      <c r="AA6" s="235" t="s">
        <v>3973</v>
      </c>
      <c r="AB6" s="160"/>
      <c r="AC6" s="160"/>
      <c r="AD6" s="160"/>
      <c r="AE6" s="160"/>
      <c r="AF6" s="264"/>
      <c r="AG6" s="264"/>
      <c r="AH6" s="264"/>
      <c r="AI6" s="127"/>
    </row>
    <row r="7" spans="1:38" ht="15.75" thickBot="1">
      <c r="A7" s="438"/>
      <c r="B7" s="438"/>
      <c r="C7" s="398"/>
      <c r="D7" s="382">
        <v>1</v>
      </c>
      <c r="E7" s="442"/>
      <c r="F7" s="198" t="s">
        <v>2</v>
      </c>
      <c r="G7" s="199" t="s">
        <v>3</v>
      </c>
      <c r="H7" s="384" t="s">
        <v>3910</v>
      </c>
      <c r="I7" s="385"/>
      <c r="J7" s="200" t="s">
        <v>2</v>
      </c>
      <c r="K7" s="201" t="s">
        <v>3</v>
      </c>
      <c r="L7" s="351">
        <v>2</v>
      </c>
      <c r="M7" s="434"/>
      <c r="N7" s="386" t="s">
        <v>3921</v>
      </c>
      <c r="O7" s="387"/>
      <c r="P7" s="388" t="s">
        <v>3922</v>
      </c>
      <c r="Q7" s="408"/>
      <c r="R7" s="435" t="s">
        <v>3915</v>
      </c>
      <c r="S7" s="436"/>
      <c r="T7" s="385"/>
      <c r="U7" s="167" t="s">
        <v>2</v>
      </c>
      <c r="V7" s="168" t="s">
        <v>3</v>
      </c>
      <c r="W7" s="169" t="s">
        <v>3916</v>
      </c>
      <c r="X7" s="167" t="s">
        <v>2</v>
      </c>
      <c r="Y7" s="168" t="s">
        <v>3</v>
      </c>
      <c r="Z7" s="169" t="s">
        <v>3916</v>
      </c>
      <c r="AA7" s="169" t="str">
        <f>Z7</f>
        <v>Surface</v>
      </c>
      <c r="AB7" s="160"/>
      <c r="AC7" s="160"/>
      <c r="AD7" s="160"/>
      <c r="AE7" s="160"/>
      <c r="AF7" s="264"/>
      <c r="AG7" s="264"/>
      <c r="AH7" s="264"/>
      <c r="AI7" s="127"/>
    </row>
    <row r="8" spans="1:38" ht="16.5" thickBot="1">
      <c r="A8" s="439"/>
      <c r="B8" s="439"/>
      <c r="C8" s="399"/>
      <c r="D8" s="383"/>
      <c r="E8" s="443"/>
      <c r="F8" s="202">
        <v>6000</v>
      </c>
      <c r="G8" s="202">
        <v>2500</v>
      </c>
      <c r="H8" s="391">
        <f>G8-V8</f>
        <v>1979</v>
      </c>
      <c r="I8" s="392"/>
      <c r="J8" s="234">
        <v>500</v>
      </c>
      <c r="K8" s="203">
        <v>500</v>
      </c>
      <c r="N8" s="389">
        <v>11</v>
      </c>
      <c r="O8" s="390"/>
      <c r="P8" s="362">
        <v>10</v>
      </c>
      <c r="Q8" s="363"/>
      <c r="R8" s="431">
        <f>(J8*K8)/2/1000000*L7</f>
        <v>0.25</v>
      </c>
      <c r="S8" s="432"/>
      <c r="T8" s="433"/>
      <c r="U8" s="193">
        <f>ROUNDDOWN(AG23-X15,0)</f>
        <v>534</v>
      </c>
      <c r="V8" s="194">
        <f>AH23-X15+P8/2</f>
        <v>521</v>
      </c>
      <c r="W8" s="177">
        <f>(U8*V8)/1000000</f>
        <v>0.27821400000000002</v>
      </c>
      <c r="X8" s="193">
        <f>U8</f>
        <v>534</v>
      </c>
      <c r="Y8" s="194">
        <f>G8</f>
        <v>2500</v>
      </c>
      <c r="Z8" s="177">
        <f>(X8*Y8)/1000000</f>
        <v>1.335</v>
      </c>
      <c r="AA8" s="177">
        <f>F8*G8/1000000</f>
        <v>15</v>
      </c>
      <c r="AB8" s="160"/>
      <c r="AC8" s="160"/>
      <c r="AD8" s="160"/>
      <c r="AE8" s="160"/>
      <c r="AF8" s="264"/>
      <c r="AG8" s="269" t="s">
        <v>2</v>
      </c>
      <c r="AH8" s="269" t="s">
        <v>3</v>
      </c>
      <c r="AI8" s="127"/>
    </row>
    <row r="9" spans="1:38" ht="15.75" thickBot="1">
      <c r="B9" s="160"/>
      <c r="C9" s="160"/>
      <c r="D9" s="160"/>
      <c r="E9" s="160"/>
      <c r="H9" s="287" t="s">
        <v>4043</v>
      </c>
      <c r="I9" s="286"/>
      <c r="J9" s="260" t="s">
        <v>3958</v>
      </c>
      <c r="K9" s="260" t="s">
        <v>3959</v>
      </c>
      <c r="N9" s="160"/>
      <c r="O9" s="264"/>
      <c r="P9" s="264"/>
      <c r="Q9" s="264"/>
      <c r="R9" s="264"/>
      <c r="S9" s="264"/>
      <c r="T9" s="264"/>
      <c r="U9" s="430" t="s">
        <v>3919</v>
      </c>
      <c r="V9" s="430"/>
      <c r="W9" s="430"/>
      <c r="X9" s="430"/>
      <c r="Y9" s="264"/>
      <c r="Z9" s="264"/>
      <c r="AA9" s="264"/>
      <c r="AB9" s="264"/>
      <c r="AC9" s="264"/>
      <c r="AD9" s="264"/>
      <c r="AE9" s="264"/>
      <c r="AF9" s="264"/>
      <c r="AG9" s="127">
        <f>J8</f>
        <v>500</v>
      </c>
      <c r="AH9" s="127">
        <f>K8</f>
        <v>500</v>
      </c>
      <c r="AI9" s="127"/>
      <c r="AJ9" s="127"/>
      <c r="AK9" s="127"/>
      <c r="AL9" s="127"/>
    </row>
    <row r="10" spans="1:38" ht="15.75" thickBot="1">
      <c r="B10" s="160"/>
      <c r="C10" s="160"/>
      <c r="D10" s="160"/>
      <c r="E10" s="160"/>
      <c r="H10" s="391">
        <f>D7*H8</f>
        <v>1979</v>
      </c>
      <c r="I10" s="392"/>
      <c r="J10" s="279">
        <v>20</v>
      </c>
      <c r="K10" s="280">
        <v>20</v>
      </c>
      <c r="N10" s="160"/>
      <c r="O10" s="264"/>
      <c r="P10" s="264"/>
      <c r="Q10" s="264"/>
      <c r="R10" s="264"/>
      <c r="S10" s="264"/>
      <c r="T10" s="264"/>
      <c r="U10" s="265">
        <f>U8</f>
        <v>534</v>
      </c>
      <c r="V10" s="265">
        <f>(G8-V8)*D7</f>
        <v>1979</v>
      </c>
      <c r="W10" s="266">
        <f>(U10*V10)/1000000</f>
        <v>1.056786</v>
      </c>
      <c r="X10" s="267">
        <f>W8+W10*D7</f>
        <v>1.335</v>
      </c>
      <c r="Y10" s="268">
        <f>G8-V8</f>
        <v>1979</v>
      </c>
      <c r="Z10" s="264"/>
      <c r="AA10" s="264"/>
      <c r="AB10" s="264"/>
      <c r="AC10" s="264"/>
      <c r="AD10" s="264"/>
      <c r="AE10" s="264"/>
      <c r="AF10" s="264"/>
      <c r="AG10" s="269" t="s">
        <v>3960</v>
      </c>
      <c r="AH10" s="269" t="s">
        <v>3961</v>
      </c>
      <c r="AI10" s="127"/>
      <c r="AJ10" s="127"/>
      <c r="AK10" s="127"/>
      <c r="AL10" s="127"/>
    </row>
    <row r="11" spans="1:38">
      <c r="B11" s="186"/>
      <c r="C11" s="186"/>
      <c r="D11" s="186"/>
      <c r="E11" s="186"/>
      <c r="L11" s="186"/>
      <c r="M11" s="186"/>
      <c r="N11" s="186"/>
      <c r="O11" s="127"/>
      <c r="P11" s="127"/>
      <c r="Q11" s="127"/>
      <c r="R11" s="127"/>
      <c r="S11" s="127"/>
      <c r="T11" s="127"/>
      <c r="U11" s="127">
        <f>ROUNDDOWN(F5/T22,0)</f>
        <v>11</v>
      </c>
      <c r="V11" s="127">
        <f>ROUNDDOWN(G5/K5,0)*2</f>
        <v>8</v>
      </c>
      <c r="W11" s="127"/>
      <c r="X11" s="127"/>
      <c r="Y11" s="127"/>
      <c r="Z11" s="127"/>
      <c r="AA11" s="127"/>
      <c r="AB11" s="127"/>
      <c r="AC11" s="127"/>
      <c r="AD11" s="127"/>
      <c r="AE11" s="127"/>
      <c r="AF11" s="127"/>
      <c r="AG11" s="127">
        <f>J10</f>
        <v>20</v>
      </c>
      <c r="AH11" s="127">
        <f>K10</f>
        <v>20</v>
      </c>
      <c r="AI11" s="127"/>
      <c r="AJ11" s="127"/>
      <c r="AK11" s="127"/>
      <c r="AL11" s="127"/>
    </row>
    <row r="12" spans="1:38">
      <c r="B12" s="186"/>
      <c r="C12" s="186"/>
      <c r="D12" s="186"/>
      <c r="E12" s="186"/>
      <c r="L12" s="186"/>
      <c r="M12" s="186"/>
      <c r="N12" s="186"/>
      <c r="O12" s="127"/>
      <c r="P12" s="127"/>
      <c r="Q12" s="127"/>
      <c r="R12" s="127"/>
      <c r="S12" s="127"/>
      <c r="T12" s="127"/>
      <c r="U12" s="127">
        <f>(J8+2*AH4)+IF(MOD(O40,2)=1,AH5,0)</f>
        <v>533.24213562373097</v>
      </c>
      <c r="V12" s="127">
        <f xml:space="preserve"> 2*AH4+K8</f>
        <v>520</v>
      </c>
      <c r="W12" s="127"/>
      <c r="X12" s="127"/>
      <c r="Y12" s="127"/>
      <c r="Z12" s="127"/>
      <c r="AA12" s="127"/>
      <c r="AB12" s="127"/>
      <c r="AC12" s="127"/>
      <c r="AD12" s="127"/>
      <c r="AE12" s="127"/>
      <c r="AF12" s="127"/>
      <c r="AG12" s="127" t="s">
        <v>3962</v>
      </c>
      <c r="AH12" s="127"/>
      <c r="AI12" s="270" t="s">
        <v>3963</v>
      </c>
      <c r="AJ12" s="127" t="s">
        <v>3964</v>
      </c>
      <c r="AK12" s="127" t="s">
        <v>3965</v>
      </c>
      <c r="AL12" s="127" t="s">
        <v>3966</v>
      </c>
    </row>
    <row r="13" spans="1:38" ht="82.5" customHeight="1" thickBot="1">
      <c r="O13" s="127"/>
      <c r="P13" s="127"/>
      <c r="Q13" s="127"/>
      <c r="R13" s="127"/>
      <c r="S13" s="127"/>
      <c r="T13" s="127"/>
      <c r="U13" s="127" t="s">
        <v>3933</v>
      </c>
      <c r="V13" s="127"/>
      <c r="W13" s="127"/>
      <c r="X13" s="127"/>
      <c r="Y13" s="127"/>
      <c r="Z13" s="127"/>
      <c r="AA13" s="127"/>
      <c r="AB13" s="127"/>
      <c r="AC13" s="127"/>
      <c r="AD13" s="127"/>
      <c r="AE13" s="127"/>
      <c r="AF13" s="127"/>
      <c r="AG13" s="127">
        <f>AG9-AG11</f>
        <v>480</v>
      </c>
      <c r="AH13" s="127">
        <f>AH9-AH11</f>
        <v>480</v>
      </c>
      <c r="AI13" s="127">
        <f>ATAN(AH13/AG13)*180/PI()</f>
        <v>45</v>
      </c>
      <c r="AJ13" s="127">
        <f>RADIANS(AI13)</f>
        <v>0.78539816339744828</v>
      </c>
      <c r="AK13" s="127">
        <f>COS(AJ13)</f>
        <v>0.70710678118654757</v>
      </c>
      <c r="AL13" s="127">
        <f>TAN(AJ13)</f>
        <v>0.99999999999999989</v>
      </c>
    </row>
    <row r="14" spans="1:38" ht="23.25">
      <c r="B14" s="379" t="s">
        <v>3926</v>
      </c>
      <c r="C14" s="380"/>
      <c r="D14" s="380"/>
      <c r="E14" s="380"/>
      <c r="F14" s="380"/>
      <c r="G14" s="380" t="s">
        <v>3927</v>
      </c>
      <c r="H14" s="380"/>
      <c r="I14" s="380"/>
      <c r="J14" s="380"/>
      <c r="K14" s="380"/>
      <c r="L14" s="380"/>
      <c r="M14" s="381"/>
      <c r="O14" s="127"/>
      <c r="P14" s="127"/>
      <c r="Q14" s="127"/>
      <c r="R14" s="127"/>
      <c r="S14" s="127"/>
      <c r="T14" s="127"/>
      <c r="U14" s="127">
        <f>(J8+K8+SQRT(POWER(J8,2)+POWER(K8,2)))*L7/1000</f>
        <v>3.4142135623730949</v>
      </c>
      <c r="V14" s="127"/>
      <c r="W14" s="127"/>
      <c r="X14" s="127"/>
      <c r="Y14" s="127"/>
      <c r="Z14" s="127"/>
      <c r="AA14" s="127"/>
      <c r="AB14" s="127"/>
      <c r="AC14" s="127"/>
      <c r="AD14" s="127"/>
      <c r="AE14" s="127"/>
      <c r="AF14" s="127"/>
      <c r="AG14" s="127"/>
      <c r="AH14" s="127"/>
      <c r="AI14" s="127"/>
      <c r="AJ14" s="127"/>
      <c r="AK14" s="127">
        <f>AH4/AK13</f>
        <v>14.142135623730949</v>
      </c>
      <c r="AL14" s="127"/>
    </row>
    <row r="15" spans="1:38">
      <c r="B15" s="371"/>
      <c r="C15" s="372"/>
      <c r="D15" s="372"/>
      <c r="E15" s="372"/>
      <c r="F15" s="372"/>
      <c r="G15" s="375"/>
      <c r="H15" s="375"/>
      <c r="I15" s="375"/>
      <c r="J15" s="375"/>
      <c r="K15" s="375"/>
      <c r="L15" s="375"/>
      <c r="M15" s="376"/>
      <c r="O15" s="127"/>
      <c r="P15" s="127"/>
      <c r="Q15" s="127"/>
      <c r="R15" s="127"/>
      <c r="S15" s="127"/>
      <c r="T15" s="127"/>
      <c r="U15" s="127"/>
      <c r="V15" s="127"/>
      <c r="W15" s="127"/>
      <c r="X15" s="127">
        <f>N8-(P8/2)</f>
        <v>6</v>
      </c>
      <c r="Y15" s="127"/>
      <c r="Z15" s="127"/>
      <c r="AA15" s="127"/>
      <c r="AB15" s="127"/>
      <c r="AC15" s="127"/>
      <c r="AD15" s="127"/>
      <c r="AE15" s="127"/>
      <c r="AF15" s="127"/>
      <c r="AG15" s="127" t="s">
        <v>3967</v>
      </c>
      <c r="AH15" s="127" t="s">
        <v>3968</v>
      </c>
      <c r="AI15" s="127"/>
      <c r="AJ15" s="127"/>
      <c r="AK15" s="127"/>
      <c r="AL15" s="127"/>
    </row>
    <row r="16" spans="1:38">
      <c r="B16" s="371"/>
      <c r="C16" s="372"/>
      <c r="D16" s="372"/>
      <c r="E16" s="372"/>
      <c r="F16" s="372"/>
      <c r="G16" s="375"/>
      <c r="H16" s="375"/>
      <c r="I16" s="375"/>
      <c r="J16" s="375"/>
      <c r="K16" s="375"/>
      <c r="L16" s="375"/>
      <c r="M16" s="376"/>
      <c r="O16" s="127"/>
      <c r="P16" s="127"/>
      <c r="Q16" s="127"/>
      <c r="R16" s="127"/>
      <c r="S16" s="127"/>
      <c r="T16" s="127"/>
      <c r="U16" s="127"/>
      <c r="V16" s="127" t="s">
        <v>3981</v>
      </c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>
        <f>AH16/AL13</f>
        <v>34.142135623730958</v>
      </c>
      <c r="AH16" s="127">
        <f>AH11+AK14</f>
        <v>34.142135623730951</v>
      </c>
      <c r="AI16" s="127"/>
      <c r="AJ16" s="127"/>
      <c r="AK16" s="127"/>
      <c r="AL16" s="127"/>
    </row>
    <row r="17" spans="2:41">
      <c r="B17" s="371"/>
      <c r="C17" s="372"/>
      <c r="D17" s="372"/>
      <c r="E17" s="372"/>
      <c r="F17" s="372"/>
      <c r="G17" s="375"/>
      <c r="H17" s="375"/>
      <c r="I17" s="375"/>
      <c r="J17" s="375"/>
      <c r="K17" s="375"/>
      <c r="L17" s="375"/>
      <c r="M17" s="376"/>
      <c r="O17" s="127"/>
      <c r="P17" s="127"/>
      <c r="Q17" s="127"/>
      <c r="R17" s="127"/>
      <c r="S17" s="127"/>
      <c r="T17" s="127"/>
      <c r="U17" s="127"/>
      <c r="V17" s="127"/>
      <c r="W17" s="127"/>
      <c r="X17" s="127"/>
      <c r="Y17" s="127"/>
      <c r="Z17" s="127"/>
      <c r="AA17" s="127"/>
      <c r="AB17" s="127"/>
      <c r="AC17" s="127"/>
      <c r="AD17" s="127"/>
      <c r="AE17" s="127"/>
      <c r="AF17" s="127"/>
      <c r="AG17" s="127"/>
      <c r="AH17" s="127"/>
      <c r="AI17" s="127"/>
      <c r="AJ17" s="127"/>
      <c r="AK17" s="127"/>
      <c r="AL17" s="127"/>
    </row>
    <row r="18" spans="2:41">
      <c r="B18" s="371"/>
      <c r="C18" s="372"/>
      <c r="D18" s="372"/>
      <c r="E18" s="372"/>
      <c r="F18" s="372"/>
      <c r="G18" s="375"/>
      <c r="H18" s="375"/>
      <c r="I18" s="375"/>
      <c r="J18" s="375"/>
      <c r="K18" s="375"/>
      <c r="L18" s="375"/>
      <c r="M18" s="376"/>
      <c r="O18" s="127"/>
      <c r="P18" s="127"/>
      <c r="Q18" s="127"/>
      <c r="R18" s="127"/>
      <c r="S18" s="127"/>
      <c r="T18" s="127"/>
      <c r="U18" s="127"/>
      <c r="V18" s="127"/>
      <c r="W18" s="127"/>
      <c r="X18" s="127"/>
      <c r="Y18" s="127"/>
      <c r="Z18" s="127"/>
      <c r="AA18" s="127"/>
      <c r="AB18" s="127"/>
      <c r="AC18" s="127"/>
      <c r="AD18" s="127"/>
      <c r="AE18" s="127"/>
      <c r="AF18" s="127"/>
      <c r="AG18" s="127" t="b">
        <f>ISODD(O40)</f>
        <v>1</v>
      </c>
      <c r="AH18" s="127"/>
      <c r="AI18" s="127"/>
      <c r="AJ18" s="127"/>
      <c r="AK18" s="127"/>
      <c r="AL18" s="127"/>
    </row>
    <row r="19" spans="2:41">
      <c r="B19" s="371"/>
      <c r="C19" s="372"/>
      <c r="D19" s="372"/>
      <c r="E19" s="372"/>
      <c r="F19" s="372"/>
      <c r="G19" s="375"/>
      <c r="H19" s="375"/>
      <c r="I19" s="375"/>
      <c r="J19" s="375"/>
      <c r="K19" s="375"/>
      <c r="L19" s="375"/>
      <c r="M19" s="376"/>
      <c r="O19" s="127"/>
      <c r="P19" s="127"/>
      <c r="Q19" s="127"/>
      <c r="R19" s="127"/>
      <c r="S19" s="127"/>
      <c r="T19" s="127"/>
      <c r="U19" s="127"/>
      <c r="V19" s="127"/>
      <c r="W19" s="127"/>
      <c r="X19" s="127"/>
      <c r="Y19" s="127"/>
      <c r="Z19" s="127"/>
      <c r="AA19" s="127"/>
      <c r="AB19" s="127"/>
      <c r="AC19" s="127"/>
      <c r="AD19" s="127"/>
      <c r="AE19" s="127"/>
      <c r="AF19" s="127"/>
      <c r="AG19" s="127"/>
      <c r="AH19" s="127"/>
      <c r="AI19" s="127"/>
      <c r="AJ19" s="127"/>
      <c r="AK19" s="127"/>
      <c r="AL19" s="127"/>
    </row>
    <row r="20" spans="2:41">
      <c r="B20" s="371"/>
      <c r="C20" s="372"/>
      <c r="D20" s="372"/>
      <c r="E20" s="372"/>
      <c r="F20" s="372"/>
      <c r="G20" s="375"/>
      <c r="H20" s="375"/>
      <c r="I20" s="375"/>
      <c r="J20" s="375"/>
      <c r="K20" s="375"/>
      <c r="L20" s="375"/>
      <c r="M20" s="376"/>
      <c r="O20" s="127"/>
      <c r="P20" s="127"/>
      <c r="Q20" s="127"/>
      <c r="R20" s="127"/>
      <c r="S20" s="127"/>
      <c r="T20" s="127"/>
      <c r="U20" s="127"/>
      <c r="V20" s="127"/>
      <c r="W20" s="127"/>
      <c r="X20" s="127"/>
      <c r="Y20" s="127"/>
      <c r="Z20" s="127"/>
      <c r="AA20" s="127"/>
      <c r="AB20" s="127"/>
      <c r="AC20" s="127"/>
      <c r="AD20" s="127"/>
      <c r="AE20" s="127"/>
      <c r="AF20" s="127"/>
      <c r="AG20" s="127">
        <f>AG9+N8+AG16+AG11</f>
        <v>565.14213562373095</v>
      </c>
      <c r="AH20" s="127"/>
      <c r="AI20" s="127"/>
      <c r="AJ20" s="127"/>
      <c r="AK20" s="127"/>
      <c r="AL20" s="127"/>
    </row>
    <row r="21" spans="2:41">
      <c r="B21" s="371"/>
      <c r="C21" s="372"/>
      <c r="D21" s="372"/>
      <c r="E21" s="372"/>
      <c r="F21" s="372"/>
      <c r="G21" s="375"/>
      <c r="H21" s="375"/>
      <c r="I21" s="375"/>
      <c r="J21" s="375"/>
      <c r="K21" s="375"/>
      <c r="L21" s="375"/>
      <c r="M21" s="376"/>
      <c r="O21" s="127"/>
      <c r="P21" s="127"/>
      <c r="Q21" s="127"/>
      <c r="R21" s="127"/>
      <c r="S21" s="127"/>
      <c r="T21" s="271" t="s">
        <v>3975</v>
      </c>
      <c r="U21" s="271" t="s">
        <v>3982</v>
      </c>
      <c r="V21" s="271" t="s">
        <v>3983</v>
      </c>
      <c r="W21" s="127"/>
      <c r="X21" s="127"/>
      <c r="Y21" s="127"/>
      <c r="Z21" s="127"/>
      <c r="AA21" s="127"/>
      <c r="AB21" s="127"/>
      <c r="AC21" s="127"/>
      <c r="AD21" s="127"/>
      <c r="AE21" s="127"/>
      <c r="AF21" s="127"/>
      <c r="AG21" s="127">
        <f>ROUNDUP(AG20+AH4,0)</f>
        <v>576</v>
      </c>
      <c r="AH21" s="127"/>
      <c r="AI21" s="127"/>
      <c r="AJ21" s="127"/>
      <c r="AK21" s="127"/>
      <c r="AL21" s="127"/>
    </row>
    <row r="22" spans="2:41" ht="15.75" thickBot="1">
      <c r="B22" s="371"/>
      <c r="C22" s="372"/>
      <c r="D22" s="372"/>
      <c r="E22" s="372"/>
      <c r="F22" s="372"/>
      <c r="G22" s="375"/>
      <c r="H22" s="375"/>
      <c r="I22" s="375"/>
      <c r="J22" s="375"/>
      <c r="K22" s="375"/>
      <c r="L22" s="375"/>
      <c r="M22" s="376"/>
      <c r="O22" s="127"/>
      <c r="P22" s="127"/>
      <c r="Q22" s="127"/>
      <c r="R22" s="127"/>
      <c r="S22" s="127"/>
      <c r="T22" s="272">
        <f>J8+AH5+AH4*1.5</f>
        <v>528.24213562373097</v>
      </c>
      <c r="U22" s="272">
        <f>T22-AH5</f>
        <v>515</v>
      </c>
      <c r="V22" s="272">
        <f>(N8-P8/2)</f>
        <v>6</v>
      </c>
      <c r="W22" s="127"/>
      <c r="X22" s="127"/>
      <c r="Y22" s="127"/>
      <c r="Z22" s="127"/>
      <c r="AA22" s="127"/>
      <c r="AB22" s="127"/>
      <c r="AC22" s="127"/>
      <c r="AD22" s="127"/>
      <c r="AE22" s="127"/>
      <c r="AF22" s="127"/>
      <c r="AG22" s="127"/>
      <c r="AH22" s="127"/>
      <c r="AI22" s="127"/>
      <c r="AJ22" s="127"/>
      <c r="AK22" s="127"/>
      <c r="AL22" s="127"/>
    </row>
    <row r="23" spans="2:41">
      <c r="B23" s="371"/>
      <c r="C23" s="372"/>
      <c r="D23" s="372"/>
      <c r="E23" s="372"/>
      <c r="F23" s="372"/>
      <c r="G23" s="375"/>
      <c r="H23" s="375"/>
      <c r="I23" s="375"/>
      <c r="J23" s="375"/>
      <c r="K23" s="375"/>
      <c r="L23" s="375"/>
      <c r="M23" s="376"/>
      <c r="O23" s="127"/>
      <c r="P23" s="127"/>
      <c r="Q23" s="127"/>
      <c r="R23" s="127"/>
      <c r="S23" s="127"/>
      <c r="T23" s="271" t="s">
        <v>3978</v>
      </c>
      <c r="U23" s="271"/>
      <c r="V23" s="271" t="s">
        <v>3984</v>
      </c>
      <c r="W23" s="127"/>
      <c r="X23" s="127"/>
      <c r="Y23" s="127"/>
      <c r="Z23" s="127"/>
      <c r="AA23" s="127"/>
      <c r="AB23" s="127"/>
      <c r="AC23" s="127"/>
      <c r="AD23" s="127"/>
      <c r="AE23" s="127"/>
      <c r="AF23" s="127"/>
      <c r="AG23" s="127">
        <v>540.24213562373097</v>
      </c>
      <c r="AH23" s="127">
        <v>522</v>
      </c>
      <c r="AI23" s="127"/>
      <c r="AJ23" s="127"/>
      <c r="AK23" s="127"/>
      <c r="AL23" s="127"/>
    </row>
    <row r="24" spans="2:41" ht="15.75" thickBot="1">
      <c r="B24" s="371"/>
      <c r="C24" s="372"/>
      <c r="D24" s="372"/>
      <c r="E24" s="372"/>
      <c r="F24" s="372"/>
      <c r="G24" s="375"/>
      <c r="H24" s="375"/>
      <c r="I24" s="375"/>
      <c r="J24" s="375"/>
      <c r="K24" s="375"/>
      <c r="L24" s="375"/>
      <c r="M24" s="376"/>
      <c r="O24" s="127"/>
      <c r="P24" s="127"/>
      <c r="Q24" s="127"/>
      <c r="R24" s="127"/>
      <c r="S24" s="127"/>
      <c r="T24" s="272">
        <f>K8+P8</f>
        <v>510</v>
      </c>
      <c r="U24" s="272"/>
      <c r="V24" s="272">
        <f>V22</f>
        <v>6</v>
      </c>
      <c r="W24" s="127"/>
      <c r="X24" s="127"/>
      <c r="Y24" s="127"/>
      <c r="Z24" s="127"/>
      <c r="AA24" s="127"/>
      <c r="AB24" s="127"/>
      <c r="AC24" s="127"/>
      <c r="AD24" s="127"/>
      <c r="AE24" s="127"/>
      <c r="AF24" s="127"/>
      <c r="AG24" s="127">
        <v>0</v>
      </c>
      <c r="AH24" s="127">
        <v>0</v>
      </c>
      <c r="AI24" s="127"/>
      <c r="AJ24" s="127"/>
      <c r="AK24" s="127"/>
      <c r="AL24" s="127"/>
    </row>
    <row r="25" spans="2:41">
      <c r="B25" s="371"/>
      <c r="C25" s="372"/>
      <c r="D25" s="372"/>
      <c r="E25" s="372"/>
      <c r="F25" s="372"/>
      <c r="G25" s="375"/>
      <c r="H25" s="375"/>
      <c r="I25" s="375"/>
      <c r="J25" s="375"/>
      <c r="K25" s="375"/>
      <c r="L25" s="375"/>
      <c r="M25" s="376"/>
      <c r="O25" s="127"/>
      <c r="P25" s="127"/>
      <c r="Q25" s="127"/>
      <c r="R25" s="127"/>
      <c r="S25" s="127"/>
      <c r="T25" s="127"/>
      <c r="U25" s="127"/>
      <c r="V25" s="127"/>
      <c r="W25" s="127"/>
      <c r="X25" s="127"/>
      <c r="Y25" s="127"/>
      <c r="Z25" s="127"/>
      <c r="AA25" s="127"/>
      <c r="AB25" s="127"/>
      <c r="AC25" s="127"/>
      <c r="AD25" s="127"/>
      <c r="AE25" s="127"/>
      <c r="AF25" s="127"/>
      <c r="AG25" s="127"/>
      <c r="AH25" s="127"/>
      <c r="AI25" s="127"/>
      <c r="AJ25" s="127"/>
      <c r="AK25" s="127"/>
      <c r="AL25" s="127"/>
    </row>
    <row r="26" spans="2:41">
      <c r="B26" s="371"/>
      <c r="C26" s="372"/>
      <c r="D26" s="372"/>
      <c r="E26" s="372"/>
      <c r="F26" s="372"/>
      <c r="G26" s="375"/>
      <c r="H26" s="375"/>
      <c r="I26" s="375"/>
      <c r="J26" s="375"/>
      <c r="K26" s="375"/>
      <c r="L26" s="375"/>
      <c r="M26" s="376"/>
      <c r="O26" s="127"/>
      <c r="P26" s="127"/>
      <c r="Q26" s="127"/>
      <c r="R26" s="127"/>
      <c r="S26" s="127"/>
      <c r="T26" s="127"/>
      <c r="U26" s="127"/>
      <c r="V26" s="127"/>
      <c r="W26" s="127"/>
      <c r="X26" s="127"/>
      <c r="Y26" s="127"/>
      <c r="Z26" s="127"/>
      <c r="AA26" s="127"/>
      <c r="AB26" s="127"/>
      <c r="AC26" s="127"/>
      <c r="AD26" s="127"/>
      <c r="AE26" s="127"/>
      <c r="AF26" s="127"/>
      <c r="AG26" s="127"/>
      <c r="AH26" s="127"/>
      <c r="AI26" s="127"/>
      <c r="AJ26" s="127"/>
      <c r="AK26" s="127"/>
      <c r="AL26" s="127"/>
    </row>
    <row r="27" spans="2:41">
      <c r="B27" s="371"/>
      <c r="C27" s="372"/>
      <c r="D27" s="372"/>
      <c r="E27" s="372"/>
      <c r="F27" s="372"/>
      <c r="G27" s="375"/>
      <c r="H27" s="375"/>
      <c r="I27" s="375"/>
      <c r="J27" s="375"/>
      <c r="K27" s="375"/>
      <c r="L27" s="375"/>
      <c r="M27" s="376"/>
      <c r="O27" s="127"/>
      <c r="P27" s="127"/>
      <c r="Q27" s="127"/>
      <c r="R27" s="127"/>
      <c r="S27" s="127"/>
      <c r="T27" s="127"/>
      <c r="U27" s="127"/>
      <c r="V27" s="127"/>
      <c r="W27" s="127"/>
      <c r="X27" s="127"/>
      <c r="Y27" s="127"/>
      <c r="Z27" s="127"/>
      <c r="AA27" s="127"/>
      <c r="AB27" s="127"/>
      <c r="AC27" s="127"/>
      <c r="AD27" s="127"/>
      <c r="AE27" s="127"/>
      <c r="AF27" s="127"/>
      <c r="AG27" s="127"/>
      <c r="AH27" s="127"/>
      <c r="AI27" s="127"/>
      <c r="AJ27" s="127"/>
      <c r="AK27" s="127"/>
      <c r="AL27" s="127"/>
    </row>
    <row r="28" spans="2:41">
      <c r="B28" s="371"/>
      <c r="C28" s="372"/>
      <c r="D28" s="372"/>
      <c r="E28" s="372"/>
      <c r="F28" s="372"/>
      <c r="G28" s="375"/>
      <c r="H28" s="375"/>
      <c r="I28" s="375"/>
      <c r="J28" s="375"/>
      <c r="K28" s="375"/>
      <c r="L28" s="375"/>
      <c r="M28" s="376"/>
      <c r="O28" s="265"/>
      <c r="P28" s="265"/>
      <c r="Q28" s="265"/>
      <c r="R28" s="265"/>
      <c r="S28" s="265"/>
      <c r="T28" s="265"/>
      <c r="U28" s="127" t="s">
        <v>4031</v>
      </c>
      <c r="V28" s="127" t="s">
        <v>4027</v>
      </c>
      <c r="W28" s="127" t="s">
        <v>4026</v>
      </c>
      <c r="X28" s="127" t="s">
        <v>4028</v>
      </c>
      <c r="Y28" s="127"/>
      <c r="Z28" s="127"/>
      <c r="AA28" s="127"/>
      <c r="AB28" s="127"/>
      <c r="AC28" s="127"/>
      <c r="AD28" s="127"/>
      <c r="AE28" s="127"/>
      <c r="AF28" s="127"/>
      <c r="AG28" s="127"/>
      <c r="AH28" s="127"/>
      <c r="AI28" s="127"/>
      <c r="AJ28" s="127"/>
      <c r="AK28" s="127"/>
      <c r="AL28" s="127"/>
    </row>
    <row r="29" spans="2:41">
      <c r="B29" s="371"/>
      <c r="C29" s="372"/>
      <c r="D29" s="372"/>
      <c r="E29" s="372"/>
      <c r="F29" s="372"/>
      <c r="G29" s="375"/>
      <c r="H29" s="375"/>
      <c r="I29" s="375"/>
      <c r="J29" s="375"/>
      <c r="K29" s="375"/>
      <c r="L29" s="375"/>
      <c r="M29" s="376"/>
      <c r="O29" s="265"/>
      <c r="P29" s="265"/>
      <c r="Q29" s="265"/>
      <c r="R29" s="265"/>
      <c r="S29" s="265"/>
      <c r="T29" s="265"/>
      <c r="U29" s="127">
        <f>U10*(Y8-V8)/1000000*(1-D7)</f>
        <v>0</v>
      </c>
      <c r="V29" s="127">
        <f>(U8*V8-(U8-R35)*(V8-S35)*IF(S34=0,0,1)*IF(R34=0,0,1))/1000000</f>
        <v>0.27821400000000002</v>
      </c>
      <c r="W29" s="127">
        <f>((X8*Y8-(X8-R35)*(Y8-S35)*IF(S34=0,0,1)*IF(R34=0,0,1))/1000000)-U29</f>
        <v>1.335</v>
      </c>
      <c r="X29" s="273">
        <f>AA8</f>
        <v>15</v>
      </c>
      <c r="Y29" s="127" t="s">
        <v>4029</v>
      </c>
      <c r="Z29" s="127"/>
      <c r="AA29" s="127"/>
      <c r="AB29" s="127"/>
      <c r="AC29" s="127"/>
      <c r="AD29" s="127"/>
      <c r="AE29" s="127"/>
      <c r="AF29" s="127"/>
      <c r="AG29" s="127"/>
      <c r="AH29" s="127"/>
      <c r="AI29" s="127"/>
      <c r="AJ29" s="127"/>
      <c r="AK29" s="127"/>
      <c r="AL29" s="127"/>
    </row>
    <row r="30" spans="2:41" ht="15.75" thickBot="1">
      <c r="B30" s="373"/>
      <c r="C30" s="374"/>
      <c r="D30" s="374"/>
      <c r="E30" s="374"/>
      <c r="F30" s="374"/>
      <c r="G30" s="377"/>
      <c r="H30" s="377"/>
      <c r="I30" s="377"/>
      <c r="J30" s="377"/>
      <c r="K30" s="377"/>
      <c r="L30" s="377"/>
      <c r="M30" s="378"/>
      <c r="O30" s="265"/>
      <c r="P30" s="265"/>
      <c r="Q30" s="265"/>
      <c r="R30" s="265"/>
      <c r="S30" s="265"/>
      <c r="T30" s="265"/>
      <c r="U30" s="127"/>
      <c r="V30" s="127">
        <f>1-R8/V29</f>
        <v>0.10141114393955741</v>
      </c>
      <c r="W30" s="127">
        <f>1-R8/W29</f>
        <v>0.81273408239700373</v>
      </c>
      <c r="X30" s="127">
        <f>1-R8/X29</f>
        <v>0.98333333333333328</v>
      </c>
      <c r="Y30" s="127" t="s">
        <v>3913</v>
      </c>
      <c r="Z30" s="127"/>
      <c r="AA30" s="127"/>
      <c r="AB30" s="127"/>
      <c r="AC30" s="127"/>
      <c r="AD30" s="127"/>
      <c r="AE30" s="127"/>
      <c r="AF30" s="127"/>
      <c r="AG30" s="127"/>
      <c r="AH30" s="127"/>
      <c r="AI30" s="127"/>
      <c r="AJ30" s="127"/>
      <c r="AK30" s="127"/>
      <c r="AL30" s="127"/>
    </row>
    <row r="31" spans="2:41">
      <c r="O31" s="274">
        <f>(EVEN(O40)/2)*J8</f>
        <v>500</v>
      </c>
      <c r="P31" s="274">
        <f>(O40/2)*AG16</f>
        <v>17.071067811865479</v>
      </c>
      <c r="Q31" s="274">
        <f>AG23</f>
        <v>540.24213562373097</v>
      </c>
      <c r="R31" s="275"/>
      <c r="S31" s="275"/>
      <c r="T31" s="275"/>
      <c r="U31" s="275"/>
      <c r="V31" s="275"/>
      <c r="W31" s="275"/>
      <c r="X31" s="275"/>
      <c r="Y31" s="275"/>
      <c r="Z31" s="275"/>
      <c r="AA31" s="275"/>
      <c r="AB31" s="275"/>
      <c r="AC31" s="275"/>
      <c r="AD31" s="275"/>
      <c r="AE31" s="275"/>
      <c r="AF31" s="275"/>
      <c r="AG31" s="275"/>
      <c r="AH31" s="275"/>
      <c r="AI31" s="275"/>
      <c r="AJ31" s="275"/>
      <c r="AK31" s="275"/>
      <c r="AL31" s="275"/>
      <c r="AM31" s="226"/>
      <c r="AN31" s="226"/>
      <c r="AO31" s="226"/>
    </row>
    <row r="32" spans="2:41">
      <c r="O32" s="265"/>
      <c r="P32" s="265"/>
      <c r="Q32" s="265"/>
      <c r="R32" s="265"/>
      <c r="S32" s="265"/>
      <c r="T32" s="265"/>
      <c r="U32" s="127"/>
      <c r="V32" s="127"/>
      <c r="W32" s="127"/>
      <c r="X32" s="127"/>
      <c r="Y32" s="127"/>
      <c r="Z32" s="127"/>
      <c r="AA32" s="127"/>
      <c r="AB32" s="127"/>
      <c r="AC32" s="127"/>
      <c r="AD32" s="127"/>
      <c r="AE32" s="127"/>
      <c r="AF32" s="127"/>
      <c r="AG32" s="127"/>
      <c r="AH32" s="127"/>
      <c r="AI32" s="127"/>
      <c r="AJ32" s="127"/>
      <c r="AK32" s="127"/>
      <c r="AL32" s="127"/>
    </row>
    <row r="33" spans="15:38">
      <c r="O33" s="127"/>
      <c r="P33" s="127"/>
      <c r="Q33" s="127"/>
      <c r="R33" s="127"/>
      <c r="S33" s="127"/>
      <c r="T33" s="127"/>
      <c r="U33" s="127"/>
      <c r="V33" s="127"/>
      <c r="W33" s="127"/>
      <c r="X33" s="127"/>
      <c r="Y33" s="127"/>
      <c r="Z33" s="127"/>
      <c r="AA33" s="127"/>
      <c r="AB33" s="127"/>
      <c r="AC33" s="127"/>
      <c r="AD33" s="127"/>
      <c r="AE33" s="127"/>
      <c r="AF33" s="127"/>
      <c r="AG33" s="127"/>
      <c r="AH33" s="127"/>
      <c r="AI33" s="127"/>
      <c r="AJ33" s="127"/>
      <c r="AK33" s="127"/>
      <c r="AL33" s="127"/>
    </row>
    <row r="34" spans="15:38">
      <c r="O34" s="127"/>
      <c r="P34" s="127"/>
      <c r="Q34" s="127"/>
      <c r="R34" s="276">
        <f>IF(V11=0,1,ROUNDDOWN(L7/V11,0))</f>
        <v>0</v>
      </c>
      <c r="S34" s="276">
        <f>L7-R34*V11</f>
        <v>2</v>
      </c>
      <c r="T34" s="276">
        <f>R34*V11+S34</f>
        <v>2</v>
      </c>
      <c r="U34" s="276">
        <f>O40*P40-T34</f>
        <v>0</v>
      </c>
      <c r="V34" s="127"/>
      <c r="W34" s="127"/>
      <c r="X34" s="127"/>
      <c r="Y34" s="127"/>
      <c r="Z34" s="127"/>
      <c r="AA34" s="127"/>
      <c r="AB34" s="127"/>
      <c r="AC34" s="127"/>
      <c r="AD34" s="127"/>
      <c r="AE34" s="127"/>
      <c r="AF34" s="127"/>
      <c r="AG34" s="127"/>
      <c r="AH34" s="127"/>
      <c r="AI34" s="127"/>
      <c r="AJ34" s="127"/>
      <c r="AK34" s="127"/>
      <c r="AL34" s="127"/>
    </row>
    <row r="35" spans="15:38">
      <c r="O35" s="127"/>
      <c r="P35" s="127"/>
      <c r="Q35" s="127"/>
      <c r="R35" s="276">
        <f>(N8*2)+(R34-1)*(P8*1.5)+(J8*R34)</f>
        <v>7</v>
      </c>
      <c r="S35" s="276">
        <f>IF(S34=0,0,(N8*2)+(S34-1)*P8+(S34*K8))</f>
        <v>1032</v>
      </c>
      <c r="T35" s="276"/>
      <c r="U35" s="276">
        <f>U34*R35*(2*AH4+10+K8)/1000000</f>
        <v>0</v>
      </c>
      <c r="V35" s="127"/>
      <c r="W35" s="127"/>
      <c r="X35" s="127"/>
      <c r="Y35" s="127"/>
      <c r="Z35" s="127"/>
      <c r="AA35" s="127"/>
      <c r="AB35" s="127"/>
      <c r="AC35" s="127"/>
      <c r="AD35" s="127"/>
      <c r="AE35" s="127"/>
      <c r="AF35" s="127"/>
      <c r="AG35" s="127"/>
      <c r="AH35" s="127"/>
      <c r="AI35" s="127"/>
      <c r="AJ35" s="127"/>
      <c r="AK35" s="127"/>
      <c r="AL35" s="127"/>
    </row>
    <row r="36" spans="15:38">
      <c r="O36" s="127"/>
      <c r="P36" s="127"/>
      <c r="Q36" s="127"/>
      <c r="R36" s="276"/>
      <c r="S36" s="276"/>
      <c r="T36" s="276"/>
      <c r="U36" s="276">
        <f>U34*(J8+2*AH4)*(K8+2*AH4)/1000000</f>
        <v>0</v>
      </c>
      <c r="V36" s="127"/>
      <c r="W36" s="127"/>
      <c r="X36" s="127"/>
      <c r="Y36" s="127"/>
      <c r="Z36" s="127"/>
      <c r="AA36" s="127"/>
      <c r="AB36" s="127"/>
      <c r="AC36" s="127"/>
      <c r="AD36" s="127"/>
      <c r="AE36" s="127"/>
      <c r="AF36" s="127"/>
      <c r="AG36" s="127"/>
      <c r="AH36" s="127"/>
      <c r="AI36" s="127"/>
      <c r="AJ36" s="127"/>
      <c r="AK36" s="127"/>
      <c r="AL36" s="127"/>
    </row>
    <row r="37" spans="15:38" ht="15.75" thickBot="1">
      <c r="O37" s="127"/>
      <c r="P37" s="127"/>
      <c r="Q37" s="127"/>
      <c r="R37" s="127"/>
      <c r="S37" s="127"/>
      <c r="T37" s="127"/>
      <c r="U37" s="127"/>
      <c r="V37" s="127"/>
      <c r="W37" s="127"/>
      <c r="X37" s="127"/>
      <c r="Y37" s="127"/>
      <c r="Z37" s="127"/>
      <c r="AA37" s="127"/>
      <c r="AB37" s="127"/>
      <c r="AC37" s="127"/>
      <c r="AD37" s="127"/>
      <c r="AE37" s="127"/>
      <c r="AF37" s="127"/>
      <c r="AG37" s="127"/>
      <c r="AH37" s="127"/>
      <c r="AI37" s="127"/>
      <c r="AJ37" s="127"/>
      <c r="AK37" s="127"/>
      <c r="AL37" s="127"/>
    </row>
    <row r="38" spans="15:38" ht="18.75">
      <c r="O38" s="416" t="s">
        <v>3932</v>
      </c>
      <c r="P38" s="417"/>
      <c r="Q38" s="127"/>
      <c r="R38" s="127"/>
      <c r="S38" s="127"/>
      <c r="T38" s="127"/>
      <c r="U38" s="127"/>
      <c r="V38" s="127"/>
      <c r="W38" s="127"/>
      <c r="X38" s="127"/>
      <c r="Y38" s="127"/>
      <c r="Z38" s="127"/>
      <c r="AA38" s="127"/>
      <c r="AB38" s="127"/>
      <c r="AC38" s="127"/>
      <c r="AD38" s="127"/>
      <c r="AE38" s="127"/>
      <c r="AF38" s="127"/>
      <c r="AG38" s="127"/>
      <c r="AH38" s="127"/>
      <c r="AI38" s="127"/>
      <c r="AJ38" s="127"/>
      <c r="AK38" s="127"/>
      <c r="AL38" s="127"/>
    </row>
    <row r="39" spans="15:38" ht="15.75" thickBot="1">
      <c r="O39" s="277" t="str">
        <f>CONCATENATE("X:(max:",U11,")")</f>
        <v>X:(max:11)</v>
      </c>
      <c r="P39" s="277" t="str">
        <f>CONCATENATE("Y:(max:",V11,")")</f>
        <v>Y:(max:8)</v>
      </c>
      <c r="Q39" s="127"/>
      <c r="R39" s="278"/>
      <c r="S39" s="127"/>
      <c r="T39" s="127"/>
      <c r="U39" s="127"/>
      <c r="V39" s="127"/>
      <c r="W39" s="127"/>
      <c r="X39" s="127"/>
      <c r="Y39" s="127"/>
      <c r="Z39" s="127"/>
      <c r="AA39" s="127"/>
      <c r="AB39" s="127"/>
      <c r="AC39" s="127"/>
      <c r="AD39" s="127"/>
      <c r="AE39" s="127"/>
      <c r="AF39" s="127"/>
      <c r="AG39" s="127"/>
      <c r="AH39" s="127"/>
      <c r="AI39" s="127"/>
      <c r="AJ39" s="127"/>
      <c r="AK39" s="127"/>
      <c r="AL39" s="127"/>
    </row>
    <row r="40" spans="15:38" ht="15.75" thickBot="1">
      <c r="O40" s="170">
        <f>ROUNDUP(L7/V11,0)</f>
        <v>1</v>
      </c>
      <c r="P40" s="170">
        <f>IF(L7&lt;V11,L7,V11)</f>
        <v>2</v>
      </c>
      <c r="Q40" s="278">
        <f>IF(MOD(L7,P40)+1=P40,0,MOD(L7,P40))</f>
        <v>0</v>
      </c>
      <c r="R40" s="127"/>
      <c r="S40" s="127"/>
      <c r="T40" s="127"/>
      <c r="U40" s="127"/>
      <c r="V40" s="127"/>
      <c r="W40" s="127"/>
      <c r="X40" s="127"/>
      <c r="Y40" s="127"/>
      <c r="Z40" s="127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</row>
    <row r="41" spans="15:38">
      <c r="O41" s="127">
        <f>ROUNDUP(L7/V11,0)*2-IF(Q40=1,1,0)-IF(L7=1,1,0)</f>
        <v>2</v>
      </c>
      <c r="P41" s="127"/>
      <c r="Q41" s="127"/>
      <c r="R41" s="127"/>
      <c r="S41" s="127"/>
      <c r="T41" s="127"/>
      <c r="U41" s="127"/>
      <c r="V41" s="127"/>
      <c r="W41" s="127"/>
      <c r="X41" s="127"/>
      <c r="Y41" s="127"/>
      <c r="Z41" s="127"/>
      <c r="AA41" s="127"/>
      <c r="AB41" s="127"/>
      <c r="AC41" s="127"/>
      <c r="AD41" s="127"/>
      <c r="AE41" s="127"/>
      <c r="AF41" s="127"/>
      <c r="AG41" s="127"/>
      <c r="AH41" s="127"/>
      <c r="AI41" s="127"/>
      <c r="AJ41" s="127"/>
      <c r="AK41" s="127"/>
      <c r="AL41" s="127"/>
    </row>
    <row r="42" spans="15:38">
      <c r="O42" s="127">
        <f>U11*V11</f>
        <v>88</v>
      </c>
      <c r="P42" s="127"/>
      <c r="Q42" s="127"/>
      <c r="R42" s="127"/>
      <c r="S42" s="127"/>
      <c r="T42" s="127"/>
      <c r="U42" s="127"/>
      <c r="V42" s="127"/>
      <c r="W42" s="127"/>
      <c r="X42" s="127"/>
      <c r="Y42" s="127"/>
      <c r="Z42" s="127"/>
      <c r="AA42" s="127"/>
      <c r="AB42" s="127"/>
      <c r="AC42" s="127"/>
      <c r="AD42" s="127"/>
      <c r="AE42" s="127"/>
      <c r="AF42" s="127"/>
      <c r="AG42" s="127"/>
      <c r="AH42" s="127"/>
      <c r="AI42" s="127"/>
      <c r="AJ42" s="127"/>
      <c r="AK42" s="127"/>
      <c r="AL42" s="127"/>
    </row>
  </sheetData>
  <sheetProtection sheet="1" scenarios="1"/>
  <mergeCells count="30">
    <mergeCell ref="J2:K2"/>
    <mergeCell ref="B6:B8"/>
    <mergeCell ref="C6:C8"/>
    <mergeCell ref="E6:E8"/>
    <mergeCell ref="F6:I6"/>
    <mergeCell ref="J6:K6"/>
    <mergeCell ref="D7:D8"/>
    <mergeCell ref="A4:D4"/>
    <mergeCell ref="A6:A8"/>
    <mergeCell ref="H8:I8"/>
    <mergeCell ref="U6:W6"/>
    <mergeCell ref="X6:Z6"/>
    <mergeCell ref="H7:I7"/>
    <mergeCell ref="R7:T7"/>
    <mergeCell ref="N8:O8"/>
    <mergeCell ref="P8:Q8"/>
    <mergeCell ref="N7:O7"/>
    <mergeCell ref="P7:Q7"/>
    <mergeCell ref="O38:P38"/>
    <mergeCell ref="N6:Q6"/>
    <mergeCell ref="R6:T6"/>
    <mergeCell ref="R8:T8"/>
    <mergeCell ref="L6:M6"/>
    <mergeCell ref="L7:M7"/>
    <mergeCell ref="U9:X9"/>
    <mergeCell ref="B15:F30"/>
    <mergeCell ref="G15:M30"/>
    <mergeCell ref="B14:F14"/>
    <mergeCell ref="G14:M14"/>
    <mergeCell ref="H10:I10"/>
  </mergeCells>
  <dataValidations count="10">
    <dataValidation type="custom" showInputMessage="1" showErrorMessage="1" errorTitle="Erreur" error="Le format est trop petit" sqref="F8:G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'ecart bas ne peut etre négatif" sqref="N8">
      <formula1>N8&gt;=0</formula1>
    </dataValidation>
    <dataValidation type="custom" allowBlank="1" showInputMessage="1" showErrorMessage="1" errorTitle="Erreur" error="L'ecart gauche ne peut etre négatif" sqref="P8">
      <formula1>P8&gt;0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">
      <formula1>0</formula1>
      <formula2>1</formula2>
    </dataValidation>
    <dataValidation type="whole" allowBlank="1" showInputMessage="1" showErrorMessage="1" sqref="L7:M7">
      <formula1>1</formula1>
      <formula2>O42</formula2>
    </dataValidation>
    <dataValidation type="whole" allowBlank="1" showInputMessage="1" showErrorMessage="1" sqref="J10:K10">
      <formula1>0</formula1>
      <formula2>J8</formula2>
    </dataValidation>
    <dataValidation type="custom" showInputMessage="1" showErrorMessage="1" errorTitle="Erreur" error="La piece ne rentre pas dans le format_x000a_et doit etre &gt;0" sqref="K8">
      <formula1>AND(V8&lt;G8,K8&gt;0)</formula1>
    </dataValidation>
    <dataValidation type="custom" showInputMessage="1" showErrorMessage="1" errorTitle="Erreur" error="La piece ne rentre pas dans le format_x000a_et doit etre &gt;0" sqref="J8">
      <formula1>AND(U8&lt;F8,V8&lt;G8,J8&gt;0,NOT(ISBLANK(J8)))</formula1>
    </dataValidation>
  </dataValidation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4">
    <tabColor theme="7" tint="-0.249977111117893"/>
  </sheetPr>
  <dimension ref="A1:AK34"/>
  <sheetViews>
    <sheetView showGridLines="0" showRowColHeaders="0" workbookViewId="0"/>
  </sheetViews>
  <sheetFormatPr baseColWidth="10" defaultRowHeight="15"/>
  <cols>
    <col min="1" max="1" width="11.42578125" style="258"/>
    <col min="2" max="2" width="18.42578125" bestFit="1" customWidth="1"/>
    <col min="3" max="3" width="9.7109375" bestFit="1" customWidth="1"/>
    <col min="4" max="4" width="28.42578125" bestFit="1" customWidth="1"/>
    <col min="6" max="6" width="15.140625" bestFit="1" customWidth="1"/>
    <col min="14" max="17" width="11.42578125" hidden="1" customWidth="1"/>
    <col min="18" max="26" width="11.42578125" style="128" hidden="1" customWidth="1"/>
    <col min="27" max="27" width="15.140625" style="128" hidden="1" customWidth="1"/>
    <col min="28" max="34" width="11.42578125" style="128" hidden="1" customWidth="1"/>
  </cols>
  <sheetData>
    <row r="1" spans="1:37"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6"/>
      <c r="Q1" s="186"/>
      <c r="AG1" s="259"/>
      <c r="AH1" s="259"/>
      <c r="AI1" s="259"/>
      <c r="AJ1" s="259"/>
      <c r="AK1" s="259"/>
    </row>
    <row r="2" spans="1:37" ht="15.75">
      <c r="G2" s="160"/>
      <c r="H2" s="160"/>
      <c r="I2" s="161" t="s">
        <v>3899</v>
      </c>
      <c r="J2" s="393"/>
      <c r="K2" s="393"/>
      <c r="L2" s="160"/>
      <c r="M2" s="160"/>
      <c r="N2" s="160"/>
      <c r="O2" s="160"/>
      <c r="P2" s="160"/>
      <c r="Q2" s="160"/>
      <c r="R2" s="207"/>
      <c r="S2" s="207"/>
      <c r="T2" s="207"/>
      <c r="U2" s="207"/>
      <c r="V2" s="207"/>
      <c r="W2" s="207"/>
      <c r="X2" s="207"/>
      <c r="Y2" s="207"/>
      <c r="Z2" s="207"/>
      <c r="AA2" s="207"/>
      <c r="AB2" s="207"/>
      <c r="AC2" s="207"/>
      <c r="AD2" s="207"/>
      <c r="AE2" s="207"/>
      <c r="AF2" s="207"/>
      <c r="AG2" s="232"/>
      <c r="AH2" s="232"/>
      <c r="AI2" s="259"/>
      <c r="AJ2" s="259"/>
      <c r="AK2" s="259"/>
    </row>
    <row r="3" spans="1:37">
      <c r="B3" s="160"/>
      <c r="C3" s="160"/>
      <c r="D3" s="160"/>
      <c r="G3" s="160"/>
      <c r="H3" s="160"/>
      <c r="I3" s="160"/>
      <c r="J3" s="160"/>
      <c r="K3" s="160"/>
      <c r="L3" s="160"/>
      <c r="M3" s="160"/>
      <c r="N3" s="160"/>
      <c r="O3" s="160"/>
      <c r="P3" s="160"/>
      <c r="Q3" s="160"/>
      <c r="R3" s="207"/>
      <c r="S3" s="207"/>
      <c r="T3" s="207"/>
      <c r="U3" s="207"/>
      <c r="V3" s="207"/>
      <c r="W3" s="207"/>
      <c r="X3" s="207"/>
      <c r="Y3" s="207"/>
      <c r="Z3" s="207"/>
      <c r="AA3" s="207"/>
      <c r="AB3" s="207"/>
      <c r="AC3" s="207"/>
      <c r="AD3" s="207"/>
      <c r="AE3" s="207"/>
      <c r="AF3" s="207">
        <v>1</v>
      </c>
      <c r="AG3" s="232"/>
      <c r="AH3" s="232" t="s">
        <v>3937</v>
      </c>
      <c r="AI3" s="259"/>
      <c r="AJ3" s="259"/>
      <c r="AK3" s="259"/>
    </row>
    <row r="4" spans="1:37" ht="27" thickBot="1">
      <c r="A4" s="422" t="s">
        <v>3942</v>
      </c>
      <c r="B4" s="422"/>
      <c r="C4" s="422"/>
      <c r="D4" s="423"/>
      <c r="E4" s="160"/>
      <c r="F4" s="186"/>
      <c r="G4" s="186"/>
      <c r="H4" s="186"/>
      <c r="I4" s="160"/>
      <c r="J4" s="160"/>
      <c r="K4" s="160"/>
      <c r="L4" s="160"/>
      <c r="M4" s="160"/>
      <c r="N4" s="160"/>
      <c r="O4" s="160"/>
      <c r="P4" s="160"/>
      <c r="Q4" s="160"/>
      <c r="R4" s="207"/>
      <c r="S4" s="207"/>
      <c r="T4" s="207"/>
      <c r="U4" s="207"/>
      <c r="V4" s="207"/>
      <c r="W4" s="207"/>
      <c r="X4" s="207"/>
      <c r="Y4" s="207"/>
      <c r="Z4" s="207"/>
      <c r="AA4" s="207"/>
      <c r="AB4" s="207"/>
      <c r="AC4" s="207"/>
      <c r="AD4" s="207"/>
      <c r="AE4" s="207"/>
      <c r="AF4" s="207">
        <v>2</v>
      </c>
      <c r="AG4" s="232"/>
      <c r="AH4" s="232">
        <v>5</v>
      </c>
      <c r="AI4" s="259"/>
      <c r="AJ4" s="259"/>
      <c r="AK4" s="259"/>
    </row>
    <row r="5" spans="1:37" ht="21.75" thickBot="1">
      <c r="A5" s="184" t="s">
        <v>3972</v>
      </c>
      <c r="B5" s="184" t="s">
        <v>3901</v>
      </c>
      <c r="C5" s="185" t="s">
        <v>4030</v>
      </c>
      <c r="D5" s="197" t="s">
        <v>3902</v>
      </c>
      <c r="E5" s="160"/>
      <c r="F5" s="207">
        <f>F8-2*N8</f>
        <v>5978</v>
      </c>
      <c r="G5" s="207">
        <f>G8-2*N8</f>
        <v>2478</v>
      </c>
      <c r="H5" s="207"/>
      <c r="I5" s="207"/>
      <c r="J5" s="207">
        <f>J8+P8</f>
        <v>510</v>
      </c>
      <c r="K5" s="207">
        <f>K8+P8</f>
        <v>510</v>
      </c>
      <c r="L5" s="160"/>
      <c r="M5" s="160"/>
      <c r="N5" s="160"/>
      <c r="O5" s="160"/>
      <c r="P5" s="160"/>
      <c r="Q5" s="160"/>
      <c r="R5" s="207"/>
      <c r="S5" s="207"/>
      <c r="T5" s="207"/>
      <c r="U5" s="207">
        <f>ROUNDUP(L8/2,0)</f>
        <v>1</v>
      </c>
      <c r="V5" s="207">
        <f>ROUNDUP(M8/2,0)</f>
        <v>1</v>
      </c>
      <c r="W5" s="207"/>
      <c r="X5" s="207"/>
      <c r="Y5" s="207"/>
      <c r="Z5" s="207"/>
      <c r="AA5" s="207"/>
      <c r="AB5" s="207"/>
      <c r="AC5" s="207"/>
      <c r="AD5" s="207"/>
      <c r="AE5" s="207"/>
      <c r="AF5" s="207"/>
      <c r="AG5" s="232"/>
      <c r="AH5" s="232">
        <f>(SQRT(POWER(P8,2)*2)-0.9)</f>
        <v>13.242135623730951</v>
      </c>
      <c r="AI5" s="259"/>
      <c r="AJ5" s="259"/>
      <c r="AK5" s="259"/>
    </row>
    <row r="6" spans="1:37" ht="19.5" thickBot="1">
      <c r="A6" s="437">
        <f>1-(R8/AA8)</f>
        <v>0.98333333333333328</v>
      </c>
      <c r="B6" s="437">
        <f>1-(R8/X10)</f>
        <v>0.87699876998769988</v>
      </c>
      <c r="C6" s="440">
        <f>1-(R8/W8)</f>
        <v>0.42630023315158527</v>
      </c>
      <c r="D6" s="163" t="s">
        <v>3903</v>
      </c>
      <c r="E6" s="441" t="s">
        <v>3938</v>
      </c>
      <c r="F6" s="359" t="s">
        <v>3905</v>
      </c>
      <c r="G6" s="360"/>
      <c r="H6" s="360"/>
      <c r="I6" s="361"/>
      <c r="J6" s="367" t="s">
        <v>3922</v>
      </c>
      <c r="K6" s="368"/>
      <c r="L6" s="367" t="s">
        <v>3932</v>
      </c>
      <c r="M6" s="368"/>
      <c r="N6" s="367" t="s">
        <v>3896</v>
      </c>
      <c r="O6" s="368"/>
      <c r="P6" s="368"/>
      <c r="Q6" s="421"/>
      <c r="R6" s="359" t="s">
        <v>3907</v>
      </c>
      <c r="S6" s="360"/>
      <c r="T6" s="361"/>
      <c r="U6" s="367" t="s">
        <v>3908</v>
      </c>
      <c r="V6" s="368"/>
      <c r="W6" s="421"/>
      <c r="X6" s="367" t="s">
        <v>3908</v>
      </c>
      <c r="Y6" s="368"/>
      <c r="Z6" s="421"/>
      <c r="AA6" s="235" t="s">
        <v>3973</v>
      </c>
      <c r="AB6" s="207"/>
      <c r="AC6" s="207"/>
      <c r="AD6" s="207"/>
      <c r="AE6" s="207"/>
      <c r="AF6" s="207"/>
      <c r="AG6" s="232"/>
      <c r="AH6" s="232"/>
      <c r="AI6" s="259"/>
      <c r="AJ6" s="259"/>
      <c r="AK6" s="259"/>
    </row>
    <row r="7" spans="1:37" ht="15.75" thickBot="1">
      <c r="A7" s="438"/>
      <c r="B7" s="438"/>
      <c r="C7" s="398"/>
      <c r="D7" s="382">
        <v>1</v>
      </c>
      <c r="E7" s="442"/>
      <c r="F7" s="198" t="s">
        <v>2</v>
      </c>
      <c r="G7" s="199" t="s">
        <v>3</v>
      </c>
      <c r="H7" s="388" t="s">
        <v>3910</v>
      </c>
      <c r="I7" s="385"/>
      <c r="J7" s="204" t="s">
        <v>3939</v>
      </c>
      <c r="K7" s="205" t="s">
        <v>3940</v>
      </c>
      <c r="L7" s="164" t="str">
        <f>CONCATENATE("X:(max:",U11,")")</f>
        <v>X:(max:20)</v>
      </c>
      <c r="M7" s="164" t="str">
        <f>CONCATENATE("Y:(max:",V11,")")</f>
        <v>Y:(max:8)</v>
      </c>
      <c r="N7" s="386" t="s">
        <v>3921</v>
      </c>
      <c r="O7" s="387"/>
      <c r="P7" s="388" t="s">
        <v>3922</v>
      </c>
      <c r="Q7" s="408"/>
      <c r="R7" s="448" t="s">
        <v>3915</v>
      </c>
      <c r="S7" s="449"/>
      <c r="T7" s="450"/>
      <c r="U7" s="208" t="s">
        <v>2</v>
      </c>
      <c r="V7" s="209" t="s">
        <v>3</v>
      </c>
      <c r="W7" s="210" t="s">
        <v>3916</v>
      </c>
      <c r="X7" s="208" t="s">
        <v>2</v>
      </c>
      <c r="Y7" s="209" t="s">
        <v>3</v>
      </c>
      <c r="Z7" s="210" t="s">
        <v>3916</v>
      </c>
      <c r="AA7" s="169" t="str">
        <f>Z7</f>
        <v>Surface</v>
      </c>
      <c r="AB7" s="207" t="s">
        <v>3900</v>
      </c>
      <c r="AC7" s="207"/>
      <c r="AD7" s="207"/>
      <c r="AE7" s="207"/>
      <c r="AF7" s="207"/>
      <c r="AG7" s="232"/>
      <c r="AH7" s="232"/>
      <c r="AI7" s="259"/>
      <c r="AJ7" s="259"/>
      <c r="AK7" s="259"/>
    </row>
    <row r="8" spans="1:37" ht="16.5" thickBot="1">
      <c r="A8" s="439"/>
      <c r="B8" s="439"/>
      <c r="C8" s="399"/>
      <c r="D8" s="383"/>
      <c r="E8" s="443"/>
      <c r="F8" s="206">
        <v>6000</v>
      </c>
      <c r="G8" s="206">
        <v>2500</v>
      </c>
      <c r="H8" s="446">
        <f>G8-V8</f>
        <v>1964</v>
      </c>
      <c r="I8" s="447"/>
      <c r="J8" s="206">
        <v>500</v>
      </c>
      <c r="K8" s="206">
        <v>500</v>
      </c>
      <c r="L8" s="170">
        <v>2</v>
      </c>
      <c r="M8" s="170">
        <v>2</v>
      </c>
      <c r="N8" s="389">
        <v>11</v>
      </c>
      <c r="O8" s="390"/>
      <c r="P8" s="362">
        <v>10</v>
      </c>
      <c r="Q8" s="363"/>
      <c r="R8" s="452">
        <f>((J8*K8)/2/1000000)*L10</f>
        <v>0.25</v>
      </c>
      <c r="S8" s="453"/>
      <c r="T8" s="454"/>
      <c r="U8" s="211">
        <f>ROUNDUP(U28,0)</f>
        <v>813</v>
      </c>
      <c r="V8" s="212">
        <f>N8+V5*(K8+2*AH4)+3*AH4</f>
        <v>536</v>
      </c>
      <c r="W8" s="213">
        <f>(U8*V8)/1000000</f>
        <v>0.43576799999999999</v>
      </c>
      <c r="X8" s="211">
        <f>U8</f>
        <v>813</v>
      </c>
      <c r="Y8" s="212">
        <f>G8</f>
        <v>2500</v>
      </c>
      <c r="Z8" s="213">
        <f>(X8*Y8)/1000000</f>
        <v>2.0325000000000002</v>
      </c>
      <c r="AA8" s="177">
        <f>F8*G8/1000000</f>
        <v>15</v>
      </c>
      <c r="AB8" s="214">
        <f>1-(R8/W8)</f>
        <v>0.42630023315158527</v>
      </c>
      <c r="AC8" s="214">
        <f>1-(R8/Z8)</f>
        <v>0.87699876998769988</v>
      </c>
      <c r="AD8" s="207"/>
      <c r="AE8" s="207"/>
      <c r="AF8" s="207"/>
      <c r="AG8" s="232"/>
      <c r="AH8" s="232"/>
      <c r="AI8" s="259"/>
      <c r="AJ8" s="259"/>
      <c r="AK8" s="259"/>
    </row>
    <row r="9" spans="1:37" ht="19.5" thickBot="1">
      <c r="B9" s="160"/>
      <c r="C9" s="160"/>
      <c r="D9" s="160"/>
      <c r="E9" s="160"/>
      <c r="H9" s="364" t="s">
        <v>4044</v>
      </c>
      <c r="I9" s="365"/>
      <c r="J9" s="160"/>
      <c r="K9" s="160"/>
      <c r="L9" s="367" t="s">
        <v>3936</v>
      </c>
      <c r="M9" s="421"/>
      <c r="N9" s="160"/>
      <c r="O9" s="160"/>
      <c r="P9" s="160"/>
      <c r="Q9" s="160"/>
      <c r="R9" s="207"/>
      <c r="S9" s="207"/>
      <c r="T9" s="207"/>
      <c r="U9" s="451" t="s">
        <v>3919</v>
      </c>
      <c r="V9" s="451"/>
      <c r="W9" s="451"/>
      <c r="X9" s="451"/>
      <c r="Y9" s="207"/>
      <c r="Z9" s="207"/>
      <c r="AA9" s="207"/>
      <c r="AB9" s="214"/>
      <c r="AC9" s="214"/>
      <c r="AD9" s="207"/>
      <c r="AE9" s="207"/>
      <c r="AF9" s="207"/>
      <c r="AG9" s="232"/>
      <c r="AH9" s="232"/>
      <c r="AI9" s="259"/>
      <c r="AJ9" s="259"/>
      <c r="AK9" s="259"/>
    </row>
    <row r="10" spans="1:37" ht="15.75" thickBot="1">
      <c r="B10" s="160"/>
      <c r="C10" s="160"/>
      <c r="D10" s="160"/>
      <c r="E10" s="160"/>
      <c r="H10" s="446">
        <f>D7*H8</f>
        <v>1964</v>
      </c>
      <c r="I10" s="447"/>
      <c r="J10" s="160"/>
      <c r="K10" s="160"/>
      <c r="L10" s="444">
        <f>ROUNDUP((L8*M8)/2,0)</f>
        <v>2</v>
      </c>
      <c r="M10" s="445"/>
      <c r="N10" s="160"/>
      <c r="O10" s="160"/>
      <c r="P10" s="160"/>
      <c r="Q10" s="160"/>
      <c r="R10" s="232"/>
      <c r="S10" s="232"/>
      <c r="T10" s="232"/>
      <c r="U10" s="259">
        <f>U8</f>
        <v>813</v>
      </c>
      <c r="V10" s="259">
        <f>(G8-V8)*D7</f>
        <v>1964</v>
      </c>
      <c r="W10" s="259">
        <f>(U10*V10)/1000000</f>
        <v>1.596732</v>
      </c>
      <c r="X10" s="259">
        <f>W8+W10*D7</f>
        <v>2.0325000000000002</v>
      </c>
      <c r="Y10" s="263">
        <f>G8-V8</f>
        <v>1964</v>
      </c>
      <c r="Z10" s="207"/>
      <c r="AA10" s="207"/>
      <c r="AB10" s="207"/>
      <c r="AC10" s="207"/>
      <c r="AD10" s="207"/>
      <c r="AE10" s="207"/>
      <c r="AF10" s="207"/>
      <c r="AG10" s="232"/>
      <c r="AH10" s="232"/>
      <c r="AI10" s="259"/>
      <c r="AJ10" s="259"/>
      <c r="AK10" s="259"/>
    </row>
    <row r="11" spans="1:37">
      <c r="B11" s="186"/>
      <c r="C11" s="186"/>
      <c r="D11" s="186"/>
      <c r="E11" s="186"/>
      <c r="L11" s="186"/>
      <c r="M11" s="186"/>
      <c r="N11" s="186"/>
      <c r="O11" s="186"/>
      <c r="P11" s="186"/>
      <c r="Q11" s="186"/>
      <c r="R11" s="259"/>
      <c r="S11" s="259"/>
      <c r="T11" s="259"/>
      <c r="U11" s="259">
        <f>(ROUNDDOWN((F8-2*N8)/U12,0)-1)*2</f>
        <v>20</v>
      </c>
      <c r="V11" s="259">
        <f>(ROUNDDOWN((G8-2*N8)/V12,0))*2</f>
        <v>8</v>
      </c>
      <c r="W11" s="259"/>
      <c r="X11" s="259"/>
      <c r="Y11" s="259"/>
      <c r="AG11" s="259"/>
      <c r="AH11" s="259"/>
      <c r="AI11" s="259"/>
      <c r="AJ11" s="259"/>
      <c r="AK11" s="259"/>
    </row>
    <row r="12" spans="1:37">
      <c r="B12" s="186"/>
      <c r="C12" s="186"/>
      <c r="D12" s="186"/>
      <c r="E12" s="186"/>
      <c r="L12" s="186"/>
      <c r="M12" s="186"/>
      <c r="N12" s="186"/>
      <c r="O12" s="186"/>
      <c r="P12" s="186"/>
      <c r="Q12" s="186"/>
      <c r="R12" s="259"/>
      <c r="S12" s="259"/>
      <c r="T12" s="259"/>
      <c r="U12" s="259">
        <f>(J8+2*AH4)+IF(MOD(L8,2)=1,AH5,0)</f>
        <v>510</v>
      </c>
      <c r="V12" s="259">
        <f xml:space="preserve"> 2*AH4+K8</f>
        <v>510</v>
      </c>
      <c r="W12" s="259"/>
      <c r="X12" s="259"/>
      <c r="Y12" s="259"/>
      <c r="AG12" s="259"/>
      <c r="AH12" s="259"/>
      <c r="AI12" s="259"/>
      <c r="AJ12" s="259"/>
      <c r="AK12" s="259"/>
    </row>
    <row r="13" spans="1:37" ht="68.25" customHeight="1" thickBot="1">
      <c r="R13" s="259"/>
      <c r="S13" s="259"/>
      <c r="T13" s="259"/>
      <c r="U13" s="259" t="s">
        <v>3933</v>
      </c>
      <c r="V13" s="259"/>
      <c r="W13" s="259"/>
      <c r="X13" s="259"/>
      <c r="Y13" s="259"/>
      <c r="AG13" s="259"/>
      <c r="AH13" s="259"/>
      <c r="AI13" s="259"/>
      <c r="AJ13" s="259"/>
      <c r="AK13" s="259"/>
    </row>
    <row r="14" spans="1:37" ht="23.25">
      <c r="B14" s="379" t="s">
        <v>3926</v>
      </c>
      <c r="C14" s="380"/>
      <c r="D14" s="380"/>
      <c r="E14" s="380"/>
      <c r="F14" s="380"/>
      <c r="G14" s="380" t="s">
        <v>3927</v>
      </c>
      <c r="H14" s="380"/>
      <c r="I14" s="380"/>
      <c r="J14" s="380"/>
      <c r="K14" s="380"/>
      <c r="L14" s="380"/>
      <c r="M14" s="381"/>
      <c r="R14" s="259"/>
      <c r="S14" s="259"/>
      <c r="T14" s="259"/>
      <c r="U14" s="259">
        <f>(SQRT(POWER((J8/2),2)+POWER(K8,2))+(J8/2)+K8)*L10/1000</f>
        <v>2.6180339887498949</v>
      </c>
      <c r="V14" s="259"/>
      <c r="W14" s="259"/>
      <c r="X14" s="259"/>
      <c r="Y14" s="259"/>
      <c r="AG14" s="259"/>
      <c r="AH14" s="259"/>
      <c r="AI14" s="259"/>
      <c r="AJ14" s="259"/>
      <c r="AK14" s="259"/>
    </row>
    <row r="15" spans="1:37">
      <c r="B15" s="371"/>
      <c r="C15" s="372"/>
      <c r="D15" s="372"/>
      <c r="E15" s="372"/>
      <c r="F15" s="372"/>
      <c r="G15" s="375"/>
      <c r="H15" s="375"/>
      <c r="I15" s="375"/>
      <c r="J15" s="375"/>
      <c r="K15" s="375"/>
      <c r="L15" s="375"/>
      <c r="M15" s="376"/>
      <c r="R15" s="259"/>
      <c r="S15" s="259"/>
      <c r="T15" s="259"/>
      <c r="U15" s="259"/>
      <c r="V15" s="259"/>
      <c r="W15" s="259"/>
      <c r="X15" s="259"/>
      <c r="Y15" s="259"/>
    </row>
    <row r="16" spans="1:37">
      <c r="B16" s="371"/>
      <c r="C16" s="372"/>
      <c r="D16" s="372"/>
      <c r="E16" s="372"/>
      <c r="F16" s="372"/>
      <c r="G16" s="375"/>
      <c r="H16" s="375"/>
      <c r="I16" s="375"/>
      <c r="J16" s="375"/>
      <c r="K16" s="375"/>
      <c r="L16" s="375"/>
      <c r="M16" s="376"/>
      <c r="R16" s="259"/>
      <c r="S16" s="259"/>
      <c r="T16" s="259"/>
      <c r="U16" s="259"/>
      <c r="V16" s="259"/>
      <c r="W16" s="259"/>
      <c r="X16" s="259"/>
      <c r="Y16" s="259"/>
    </row>
    <row r="17" spans="2:25">
      <c r="B17" s="371"/>
      <c r="C17" s="372"/>
      <c r="D17" s="372"/>
      <c r="E17" s="372"/>
      <c r="F17" s="372"/>
      <c r="G17" s="375"/>
      <c r="H17" s="375"/>
      <c r="I17" s="375"/>
      <c r="J17" s="375"/>
      <c r="K17" s="375"/>
      <c r="L17" s="375"/>
      <c r="M17" s="376"/>
      <c r="R17" s="259"/>
      <c r="S17" s="259"/>
      <c r="T17" s="259"/>
      <c r="U17" s="259"/>
      <c r="V17" s="259"/>
      <c r="W17" s="259"/>
      <c r="X17" s="259"/>
      <c r="Y17" s="259"/>
    </row>
    <row r="18" spans="2:25">
      <c r="B18" s="371"/>
      <c r="C18" s="372"/>
      <c r="D18" s="372"/>
      <c r="E18" s="372"/>
      <c r="F18" s="372"/>
      <c r="G18" s="375"/>
      <c r="H18" s="375"/>
      <c r="I18" s="375"/>
      <c r="J18" s="375"/>
      <c r="K18" s="375"/>
      <c r="L18" s="375"/>
      <c r="M18" s="376"/>
      <c r="R18" s="259"/>
      <c r="S18" s="259"/>
      <c r="T18" s="259"/>
      <c r="U18" s="259"/>
      <c r="V18" s="259"/>
      <c r="W18" s="259"/>
      <c r="X18" s="259"/>
      <c r="Y18" s="259"/>
    </row>
    <row r="19" spans="2:25">
      <c r="B19" s="371"/>
      <c r="C19" s="372"/>
      <c r="D19" s="372"/>
      <c r="E19" s="372"/>
      <c r="F19" s="372"/>
      <c r="G19" s="375"/>
      <c r="H19" s="375"/>
      <c r="I19" s="375"/>
      <c r="J19" s="375"/>
      <c r="K19" s="375"/>
      <c r="L19" s="375"/>
      <c r="M19" s="376"/>
      <c r="R19" s="259"/>
      <c r="S19" s="259"/>
      <c r="T19" s="259"/>
      <c r="U19" s="259"/>
      <c r="V19" s="259"/>
      <c r="W19" s="259"/>
      <c r="X19" s="259"/>
      <c r="Y19" s="259"/>
    </row>
    <row r="20" spans="2:25">
      <c r="B20" s="371"/>
      <c r="C20" s="372"/>
      <c r="D20" s="372"/>
      <c r="E20" s="372"/>
      <c r="F20" s="372"/>
      <c r="G20" s="375"/>
      <c r="H20" s="375"/>
      <c r="I20" s="375"/>
      <c r="J20" s="375"/>
      <c r="K20" s="375"/>
      <c r="L20" s="375"/>
      <c r="M20" s="376"/>
      <c r="R20" s="259"/>
      <c r="S20" s="259"/>
      <c r="T20" s="259"/>
      <c r="U20" s="259"/>
      <c r="V20" s="259"/>
      <c r="W20" s="259"/>
      <c r="X20" s="259"/>
      <c r="Y20" s="259"/>
    </row>
    <row r="21" spans="2:25">
      <c r="B21" s="371"/>
      <c r="C21" s="372"/>
      <c r="D21" s="372"/>
      <c r="E21" s="372"/>
      <c r="F21" s="372"/>
      <c r="G21" s="375"/>
      <c r="H21" s="375"/>
      <c r="I21" s="375"/>
      <c r="J21" s="375"/>
      <c r="K21" s="375"/>
      <c r="L21" s="375"/>
      <c r="M21" s="376"/>
    </row>
    <row r="22" spans="2:25">
      <c r="B22" s="371"/>
      <c r="C22" s="372"/>
      <c r="D22" s="372"/>
      <c r="E22" s="372"/>
      <c r="F22" s="372"/>
      <c r="G22" s="375"/>
      <c r="H22" s="375"/>
      <c r="I22" s="375"/>
      <c r="J22" s="375"/>
      <c r="K22" s="375"/>
      <c r="L22" s="375"/>
      <c r="M22" s="376"/>
    </row>
    <row r="23" spans="2:25">
      <c r="B23" s="371"/>
      <c r="C23" s="372"/>
      <c r="D23" s="372"/>
      <c r="E23" s="372"/>
      <c r="F23" s="372"/>
      <c r="G23" s="375"/>
      <c r="H23" s="375"/>
      <c r="I23" s="375"/>
      <c r="J23" s="375"/>
      <c r="K23" s="375"/>
      <c r="L23" s="375"/>
      <c r="M23" s="376"/>
    </row>
    <row r="24" spans="2:25">
      <c r="B24" s="371"/>
      <c r="C24" s="372"/>
      <c r="D24" s="372"/>
      <c r="E24" s="372"/>
      <c r="F24" s="372"/>
      <c r="G24" s="375"/>
      <c r="H24" s="375"/>
      <c r="I24" s="375"/>
      <c r="J24" s="375"/>
      <c r="K24" s="375"/>
      <c r="L24" s="375"/>
      <c r="M24" s="376"/>
    </row>
    <row r="25" spans="2:25">
      <c r="B25" s="371"/>
      <c r="C25" s="372"/>
      <c r="D25" s="372"/>
      <c r="E25" s="372"/>
      <c r="F25" s="372"/>
      <c r="G25" s="375"/>
      <c r="H25" s="375"/>
      <c r="I25" s="375"/>
      <c r="J25" s="375"/>
      <c r="K25" s="375"/>
      <c r="L25" s="375"/>
      <c r="M25" s="376"/>
    </row>
    <row r="26" spans="2:25">
      <c r="B26" s="371"/>
      <c r="C26" s="372"/>
      <c r="D26" s="372"/>
      <c r="E26" s="372"/>
      <c r="F26" s="372"/>
      <c r="G26" s="375"/>
      <c r="H26" s="375"/>
      <c r="I26" s="375"/>
      <c r="J26" s="375"/>
      <c r="K26" s="375"/>
      <c r="L26" s="375"/>
      <c r="M26" s="376"/>
    </row>
    <row r="27" spans="2:25">
      <c r="B27" s="371"/>
      <c r="C27" s="372"/>
      <c r="D27" s="372"/>
      <c r="E27" s="372"/>
      <c r="F27" s="372"/>
      <c r="G27" s="375"/>
      <c r="H27" s="375"/>
      <c r="I27" s="375"/>
      <c r="J27" s="375"/>
      <c r="K27" s="375"/>
      <c r="L27" s="375"/>
      <c r="M27" s="376"/>
      <c r="S27" s="128">
        <f>IF(M8=1,P8+(L8/2)*(2*AH5+J8),0)</f>
        <v>0</v>
      </c>
      <c r="U27" s="128">
        <f>P8+ROUNDUP(L8/2,0)*(2*AH5+J8)</f>
        <v>536.48427124746195</v>
      </c>
    </row>
    <row r="28" spans="2:25">
      <c r="B28" s="371"/>
      <c r="C28" s="372"/>
      <c r="D28" s="372"/>
      <c r="E28" s="372"/>
      <c r="F28" s="372"/>
      <c r="G28" s="375"/>
      <c r="H28" s="375"/>
      <c r="I28" s="375"/>
      <c r="J28" s="375"/>
      <c r="K28" s="375"/>
      <c r="L28" s="375"/>
      <c r="M28" s="376"/>
      <c r="S28" s="128">
        <f>IF(M8&gt;1,P8+(L8/2)*(2*AH5+J8)+2*AH5+J8/2,0)</f>
        <v>812.96854249492389</v>
      </c>
      <c r="U28" s="128">
        <f>IF(AND(M8&gt;1,MOD(L8,2)=0),U27+2*AH5+J8/2,U27)</f>
        <v>812.96854249492389</v>
      </c>
    </row>
    <row r="29" spans="2:25">
      <c r="B29" s="371"/>
      <c r="C29" s="372"/>
      <c r="D29" s="372"/>
      <c r="E29" s="372"/>
      <c r="F29" s="372"/>
      <c r="G29" s="375"/>
      <c r="H29" s="375"/>
      <c r="I29" s="375"/>
      <c r="J29" s="375"/>
      <c r="K29" s="375"/>
      <c r="L29" s="375"/>
      <c r="M29" s="376"/>
    </row>
    <row r="30" spans="2:25" ht="15.75" thickBot="1">
      <c r="B30" s="373"/>
      <c r="C30" s="374"/>
      <c r="D30" s="374"/>
      <c r="E30" s="374"/>
      <c r="F30" s="374"/>
      <c r="G30" s="377"/>
      <c r="H30" s="377"/>
      <c r="I30" s="377"/>
      <c r="J30" s="377"/>
      <c r="K30" s="377"/>
      <c r="L30" s="377"/>
      <c r="M30" s="378"/>
    </row>
    <row r="31" spans="2:25">
      <c r="S31" s="128" t="b">
        <f>ISEVEN(L8)</f>
        <v>1</v>
      </c>
    </row>
    <row r="32" spans="2:25">
      <c r="S32" s="128">
        <f>N8+(L8/2)*(J5+IF(ISEVEN(L8),J5/2,0))</f>
        <v>776</v>
      </c>
    </row>
    <row r="34" spans="19:19">
      <c r="S34" s="128">
        <f>N8+L8*J5/2</f>
        <v>521</v>
      </c>
    </row>
  </sheetData>
  <sheetProtection sheet="1" scenarios="1"/>
  <mergeCells count="31">
    <mergeCell ref="A6:A8"/>
    <mergeCell ref="A4:D4"/>
    <mergeCell ref="J2:K2"/>
    <mergeCell ref="B6:B8"/>
    <mergeCell ref="C6:C8"/>
    <mergeCell ref="E6:E8"/>
    <mergeCell ref="F6:I6"/>
    <mergeCell ref="J6:K6"/>
    <mergeCell ref="D7:D8"/>
    <mergeCell ref="H7:I7"/>
    <mergeCell ref="H8:I8"/>
    <mergeCell ref="N7:O7"/>
    <mergeCell ref="P7:Q7"/>
    <mergeCell ref="R7:T7"/>
    <mergeCell ref="U9:X9"/>
    <mergeCell ref="L6:M6"/>
    <mergeCell ref="N6:Q6"/>
    <mergeCell ref="R6:T6"/>
    <mergeCell ref="U6:W6"/>
    <mergeCell ref="X6:Z6"/>
    <mergeCell ref="N8:O8"/>
    <mergeCell ref="P8:Q8"/>
    <mergeCell ref="R8:T8"/>
    <mergeCell ref="L9:M9"/>
    <mergeCell ref="H9:I9"/>
    <mergeCell ref="B15:F30"/>
    <mergeCell ref="G15:M30"/>
    <mergeCell ref="L10:M10"/>
    <mergeCell ref="B14:F14"/>
    <mergeCell ref="G14:M14"/>
    <mergeCell ref="H10:I10"/>
  </mergeCells>
  <dataValidations count="9">
    <dataValidation type="custom" showInputMessage="1" showErrorMessage="1" errorTitle="Erreur" error="Le format est trop petit" sqref="F8:G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'ecart gauche ne peut etre négatif" sqref="N8:Q8">
      <formula1>N8&gt;=0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">
      <formula1>0</formula1>
      <formula2>1</formula2>
    </dataValidation>
    <dataValidation type="custom" showInputMessage="1" showErrorMessage="1" errorTitle="Erreur" error="La piece ne rentre pas dans le format_x000a_et doit etre &gt;0" sqref="K8">
      <formula1>AND(V8&lt;G8,K8&gt;0,NOT(ISBLANK(K8)))</formula1>
    </dataValidation>
    <dataValidation type="custom" showInputMessage="1" showErrorMessage="1" errorTitle="Erreur" error="La piece ne rentre pas dans le format_x000a_et doit etre &gt; 0" sqref="J8">
      <formula1>AND(U8&lt;F8,J8&gt;0,NOT(ISBLANK(J8)))</formula1>
    </dataValidation>
    <dataValidation type="custom" showInputMessage="1" showErrorMessage="1" errorTitle="Erreur" error="La longueur n'est pas suffisante_x000a_Le nombre mini &gt;1" sqref="L8">
      <formula1>AND(L8&gt;0,U10&lt;=F8)</formula1>
    </dataValidation>
    <dataValidation type="custom" showInputMessage="1" showErrorMessage="1" errorTitle="Erreur" error="La largeur n'est pas suffisante" sqref="M8">
      <formula1>AND(M8&gt;0,V10&gt;=0,U8&lt;=F8)</formula1>
    </dataValidation>
  </dataValidation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theme="7" tint="-0.249977111117893"/>
  </sheetPr>
  <dimension ref="B3:H34"/>
  <sheetViews>
    <sheetView workbookViewId="0">
      <selection activeCell="F33" sqref="F33"/>
    </sheetView>
  </sheetViews>
  <sheetFormatPr baseColWidth="10" defaultRowHeight="15"/>
  <cols>
    <col min="7" max="7" width="14.7109375" style="180" bestFit="1" customWidth="1"/>
  </cols>
  <sheetData>
    <row r="3" spans="2:8">
      <c r="B3" t="s">
        <v>3895</v>
      </c>
      <c r="C3" t="s">
        <v>3898</v>
      </c>
      <c r="E3" t="s">
        <v>3890</v>
      </c>
      <c r="F3" t="s">
        <v>53</v>
      </c>
      <c r="G3" s="180" t="s">
        <v>3923</v>
      </c>
      <c r="H3" t="s">
        <v>3897</v>
      </c>
    </row>
    <row r="4" spans="2:8">
      <c r="B4" t="s">
        <v>3891</v>
      </c>
      <c r="C4">
        <v>11</v>
      </c>
      <c r="E4" t="s">
        <v>3891</v>
      </c>
      <c r="F4">
        <v>3</v>
      </c>
      <c r="G4" t="str">
        <f>CONCATENATE(E4,"_",F4)</f>
        <v>Laser Orion_3</v>
      </c>
      <c r="H4">
        <v>6</v>
      </c>
    </row>
    <row r="5" spans="2:8">
      <c r="B5" t="s">
        <v>3892</v>
      </c>
      <c r="C5">
        <v>11</v>
      </c>
      <c r="E5" t="s">
        <v>3891</v>
      </c>
      <c r="F5">
        <v>4</v>
      </c>
      <c r="G5" s="180" t="str">
        <f t="shared" ref="G5:G34" si="0">CONCATENATE(E5,"_",F5)</f>
        <v>Laser Orion_4</v>
      </c>
      <c r="H5">
        <v>6</v>
      </c>
    </row>
    <row r="6" spans="2:8">
      <c r="B6" t="s">
        <v>3893</v>
      </c>
      <c r="C6">
        <v>11</v>
      </c>
      <c r="E6" t="s">
        <v>3891</v>
      </c>
      <c r="F6">
        <v>5</v>
      </c>
      <c r="G6" s="180" t="str">
        <f t="shared" si="0"/>
        <v>Laser Orion_5</v>
      </c>
      <c r="H6">
        <v>6</v>
      </c>
    </row>
    <row r="7" spans="2:8">
      <c r="B7" t="s">
        <v>3894</v>
      </c>
      <c r="C7">
        <v>11</v>
      </c>
      <c r="E7" t="s">
        <v>3891</v>
      </c>
      <c r="F7">
        <v>6</v>
      </c>
      <c r="G7" s="180" t="str">
        <f t="shared" si="0"/>
        <v>Laser Orion_6</v>
      </c>
      <c r="H7">
        <v>6</v>
      </c>
    </row>
    <row r="8" spans="2:8">
      <c r="E8" t="s">
        <v>3891</v>
      </c>
      <c r="F8">
        <v>8</v>
      </c>
      <c r="G8" s="180" t="str">
        <f t="shared" si="0"/>
        <v>Laser Orion_8</v>
      </c>
      <c r="H8">
        <v>6</v>
      </c>
    </row>
    <row r="9" spans="2:8">
      <c r="E9" t="s">
        <v>3891</v>
      </c>
      <c r="F9">
        <v>10</v>
      </c>
      <c r="G9" s="180" t="str">
        <f t="shared" si="0"/>
        <v>Laser Orion_10</v>
      </c>
      <c r="H9">
        <v>6</v>
      </c>
    </row>
    <row r="10" spans="2:8">
      <c r="E10" t="s">
        <v>3891</v>
      </c>
      <c r="F10">
        <v>12</v>
      </c>
      <c r="G10" s="180" t="str">
        <f t="shared" si="0"/>
        <v>Laser Orion_12</v>
      </c>
      <c r="H10">
        <v>6</v>
      </c>
    </row>
    <row r="11" spans="2:8">
      <c r="E11" t="s">
        <v>3891</v>
      </c>
      <c r="F11">
        <v>15</v>
      </c>
      <c r="G11" s="180" t="str">
        <f t="shared" si="0"/>
        <v>Laser Orion_15</v>
      </c>
      <c r="H11">
        <v>6</v>
      </c>
    </row>
    <row r="12" spans="2:8">
      <c r="E12" t="s">
        <v>3892</v>
      </c>
      <c r="F12">
        <v>3</v>
      </c>
      <c r="G12" s="180" t="str">
        <f t="shared" si="0"/>
        <v>Laser Esab_3</v>
      </c>
      <c r="H12">
        <v>6</v>
      </c>
    </row>
    <row r="13" spans="2:8">
      <c r="E13" t="s">
        <v>3892</v>
      </c>
      <c r="F13">
        <v>4</v>
      </c>
      <c r="G13" s="180" t="str">
        <f t="shared" si="0"/>
        <v>Laser Esab_4</v>
      </c>
      <c r="H13">
        <v>6</v>
      </c>
    </row>
    <row r="14" spans="2:8">
      <c r="E14" t="s">
        <v>3892</v>
      </c>
      <c r="F14">
        <v>5</v>
      </c>
      <c r="G14" s="180" t="str">
        <f t="shared" si="0"/>
        <v>Laser Esab_5</v>
      </c>
      <c r="H14">
        <v>6</v>
      </c>
    </row>
    <row r="15" spans="2:8">
      <c r="E15" t="s">
        <v>3892</v>
      </c>
      <c r="F15">
        <v>6</v>
      </c>
      <c r="G15" s="180" t="str">
        <f t="shared" si="0"/>
        <v>Laser Esab_6</v>
      </c>
      <c r="H15">
        <v>6</v>
      </c>
    </row>
    <row r="16" spans="2:8">
      <c r="E16" t="s">
        <v>3892</v>
      </c>
      <c r="F16">
        <v>8</v>
      </c>
      <c r="G16" s="180" t="str">
        <f t="shared" si="0"/>
        <v>Laser Esab_8</v>
      </c>
      <c r="H16">
        <v>6</v>
      </c>
    </row>
    <row r="17" spans="5:8">
      <c r="E17" t="s">
        <v>3892</v>
      </c>
      <c r="F17">
        <v>10</v>
      </c>
      <c r="G17" s="180" t="str">
        <f t="shared" si="0"/>
        <v>Laser Esab_10</v>
      </c>
      <c r="H17">
        <v>6</v>
      </c>
    </row>
    <row r="18" spans="5:8">
      <c r="E18" t="s">
        <v>3892</v>
      </c>
      <c r="F18">
        <v>12</v>
      </c>
      <c r="G18" s="180" t="str">
        <f t="shared" si="0"/>
        <v>Laser Esab_12</v>
      </c>
      <c r="H18">
        <v>6</v>
      </c>
    </row>
    <row r="19" spans="5:8">
      <c r="E19" t="s">
        <v>3892</v>
      </c>
      <c r="F19">
        <v>15</v>
      </c>
      <c r="G19" s="180" t="str">
        <f t="shared" si="0"/>
        <v>Laser Esab_15</v>
      </c>
      <c r="H19">
        <v>6</v>
      </c>
    </row>
    <row r="20" spans="5:8">
      <c r="E20" t="s">
        <v>3893</v>
      </c>
      <c r="F20">
        <v>5</v>
      </c>
      <c r="G20" s="180" t="str">
        <f t="shared" si="0"/>
        <v>Plasma Esab_5</v>
      </c>
      <c r="H20">
        <v>-1</v>
      </c>
    </row>
    <row r="21" spans="5:8">
      <c r="E21" t="s">
        <v>3893</v>
      </c>
      <c r="F21">
        <v>6</v>
      </c>
      <c r="G21" s="180" t="str">
        <f t="shared" si="0"/>
        <v>Plasma Esab_6</v>
      </c>
      <c r="H21">
        <v>-1</v>
      </c>
    </row>
    <row r="22" spans="5:8">
      <c r="E22" t="s">
        <v>3893</v>
      </c>
      <c r="F22">
        <v>8</v>
      </c>
      <c r="G22" s="180" t="str">
        <f t="shared" si="0"/>
        <v>Plasma Esab_8</v>
      </c>
      <c r="H22">
        <v>-1</v>
      </c>
    </row>
    <row r="23" spans="5:8">
      <c r="E23" t="s">
        <v>3893</v>
      </c>
      <c r="F23">
        <v>10</v>
      </c>
      <c r="G23" s="180" t="str">
        <f t="shared" si="0"/>
        <v>Plasma Esab_10</v>
      </c>
      <c r="H23">
        <v>-1</v>
      </c>
    </row>
    <row r="24" spans="5:8">
      <c r="E24" t="s">
        <v>3893</v>
      </c>
      <c r="F24">
        <v>12</v>
      </c>
      <c r="G24" s="180" t="str">
        <f t="shared" si="0"/>
        <v>Plasma Esab_12</v>
      </c>
      <c r="H24">
        <v>-1</v>
      </c>
    </row>
    <row r="25" spans="5:8">
      <c r="E25" t="s">
        <v>3893</v>
      </c>
      <c r="F25">
        <v>14</v>
      </c>
      <c r="G25" s="180" t="str">
        <f t="shared" si="0"/>
        <v>Plasma Esab_14</v>
      </c>
      <c r="H25">
        <v>-1</v>
      </c>
    </row>
    <row r="26" spans="5:8">
      <c r="E26" t="s">
        <v>3893</v>
      </c>
      <c r="F26">
        <v>15</v>
      </c>
      <c r="G26" s="180" t="str">
        <f t="shared" si="0"/>
        <v>Plasma Esab_15</v>
      </c>
      <c r="H26">
        <v>-1</v>
      </c>
    </row>
    <row r="27" spans="5:8">
      <c r="E27" t="s">
        <v>3893</v>
      </c>
      <c r="F27">
        <v>16</v>
      </c>
      <c r="G27" s="180" t="str">
        <f t="shared" si="0"/>
        <v>Plasma Esab_16</v>
      </c>
      <c r="H27">
        <v>-1</v>
      </c>
    </row>
    <row r="28" spans="5:8">
      <c r="E28" t="s">
        <v>3893</v>
      </c>
      <c r="F28">
        <v>18</v>
      </c>
      <c r="G28" s="180" t="str">
        <f t="shared" si="0"/>
        <v>Plasma Esab_18</v>
      </c>
      <c r="H28">
        <v>-1</v>
      </c>
    </row>
    <row r="29" spans="5:8">
      <c r="E29" t="s">
        <v>3893</v>
      </c>
      <c r="F29">
        <v>20</v>
      </c>
      <c r="G29" s="180" t="str">
        <f t="shared" si="0"/>
        <v>Plasma Esab_20</v>
      </c>
      <c r="H29">
        <v>-1</v>
      </c>
    </row>
    <row r="30" spans="5:8">
      <c r="E30" t="s">
        <v>3893</v>
      </c>
      <c r="F30">
        <v>22</v>
      </c>
      <c r="G30" s="180" t="str">
        <f t="shared" si="0"/>
        <v>Plasma Esab_22</v>
      </c>
      <c r="H30">
        <v>-1</v>
      </c>
    </row>
    <row r="31" spans="5:8">
      <c r="E31" t="s">
        <v>3893</v>
      </c>
      <c r="F31">
        <v>25</v>
      </c>
      <c r="G31" s="180" t="str">
        <f t="shared" si="0"/>
        <v>Plasma Esab_25</v>
      </c>
      <c r="H31">
        <v>-1</v>
      </c>
    </row>
    <row r="32" spans="5:8">
      <c r="E32" t="s">
        <v>3893</v>
      </c>
      <c r="F32">
        <v>30</v>
      </c>
      <c r="G32" s="180" t="str">
        <f t="shared" si="0"/>
        <v>Plasma Esab_30</v>
      </c>
      <c r="H32">
        <v>12</v>
      </c>
    </row>
    <row r="33" spans="5:8">
      <c r="E33" t="s">
        <v>3893</v>
      </c>
      <c r="F33">
        <v>35</v>
      </c>
      <c r="G33" s="180" t="str">
        <f t="shared" si="0"/>
        <v>Plasma Esab_35</v>
      </c>
      <c r="H33">
        <v>-1</v>
      </c>
    </row>
    <row r="34" spans="5:8">
      <c r="E34" t="s">
        <v>3893</v>
      </c>
      <c r="F34">
        <v>40</v>
      </c>
      <c r="G34" s="180" t="str">
        <f t="shared" si="0"/>
        <v>Plasma Esab_40</v>
      </c>
      <c r="H34">
        <v>-1</v>
      </c>
    </row>
  </sheetData>
  <dataValidations count="1">
    <dataValidation type="list" allowBlank="1" showInputMessage="1" showErrorMessage="1" sqref="E4:E34">
      <formula1>S001_Machines</formula1>
    </dataValidation>
  </dataValidation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5"/>
  <dimension ref="B1:S12"/>
  <sheetViews>
    <sheetView workbookViewId="0">
      <selection activeCell="A5" sqref="A5"/>
    </sheetView>
  </sheetViews>
  <sheetFormatPr baseColWidth="10" defaultRowHeight="15"/>
  <cols>
    <col min="1" max="1" width="32" style="125" customWidth="1"/>
    <col min="2" max="2" width="20.42578125" style="125" bestFit="1" customWidth="1"/>
    <col min="3" max="12" width="11.42578125" style="125"/>
    <col min="13" max="19" width="0" style="125" hidden="1" customWidth="1"/>
    <col min="20" max="16384" width="11.42578125" style="125"/>
  </cols>
  <sheetData>
    <row r="1" spans="2:19" ht="20.25" thickBot="1">
      <c r="B1" s="308" t="s">
        <v>3951</v>
      </c>
      <c r="C1" s="308"/>
      <c r="D1" s="308"/>
    </row>
    <row r="2" spans="2:19" ht="15.75" thickTop="1">
      <c r="Q2" s="125" t="s">
        <v>3946</v>
      </c>
      <c r="R2" s="125" t="s">
        <v>3948</v>
      </c>
      <c r="S2" s="125" t="s">
        <v>3947</v>
      </c>
    </row>
    <row r="3" spans="2:19" ht="21.75" thickBot="1">
      <c r="B3" s="129" t="s">
        <v>53</v>
      </c>
      <c r="C3" s="216" t="s">
        <v>3952</v>
      </c>
      <c r="M3" s="125">
        <v>0</v>
      </c>
      <c r="N3" s="125">
        <v>8</v>
      </c>
      <c r="O3" s="125">
        <v>750</v>
      </c>
      <c r="Q3" s="218">
        <v>4</v>
      </c>
      <c r="R3" s="219">
        <v>0.7</v>
      </c>
      <c r="S3" s="125">
        <v>750</v>
      </c>
    </row>
    <row r="4" spans="2:19" ht="21.75" thickBot="1">
      <c r="B4" s="129" t="s">
        <v>3949</v>
      </c>
      <c r="C4" s="216">
        <v>6</v>
      </c>
      <c r="M4" s="125">
        <v>10</v>
      </c>
      <c r="N4" s="125">
        <v>14</v>
      </c>
      <c r="O4" s="125">
        <v>300</v>
      </c>
      <c r="Q4" s="220">
        <v>5</v>
      </c>
      <c r="R4" s="221">
        <v>0.8</v>
      </c>
      <c r="S4" s="222">
        <v>750</v>
      </c>
    </row>
    <row r="5" spans="2:19" ht="21.75" thickBot="1">
      <c r="B5" s="129" t="s">
        <v>3946</v>
      </c>
      <c r="C5" s="216">
        <v>12</v>
      </c>
      <c r="M5" s="125">
        <v>16</v>
      </c>
      <c r="N5" s="125">
        <v>24</v>
      </c>
      <c r="O5" s="125">
        <v>90</v>
      </c>
      <c r="Q5" s="218">
        <v>6</v>
      </c>
      <c r="R5" s="219">
        <v>1</v>
      </c>
      <c r="S5" s="125">
        <v>750</v>
      </c>
    </row>
    <row r="6" spans="2:19" ht="19.5" thickBot="1">
      <c r="B6" s="129" t="s">
        <v>3948</v>
      </c>
      <c r="C6" s="215">
        <f>VLOOKUP(C5,S012_TaraudExt,2,FALSE)</f>
        <v>1.8</v>
      </c>
      <c r="Q6" s="220">
        <v>8</v>
      </c>
      <c r="R6" s="221">
        <v>1.2</v>
      </c>
      <c r="S6" s="125">
        <v>750</v>
      </c>
    </row>
    <row r="7" spans="2:19" ht="19.5" thickBot="1">
      <c r="B7" s="129" t="s">
        <v>3947</v>
      </c>
      <c r="C7" s="215">
        <f>VLOOKUP(C5,S012_TaraudExt,3,FALSE)</f>
        <v>300</v>
      </c>
      <c r="Q7" s="218">
        <v>10</v>
      </c>
      <c r="R7" s="219">
        <v>1.5</v>
      </c>
      <c r="S7" s="125">
        <v>300</v>
      </c>
    </row>
    <row r="8" spans="2:19">
      <c r="Q8" s="220">
        <v>12</v>
      </c>
      <c r="R8" s="221">
        <v>1.8</v>
      </c>
      <c r="S8" s="125">
        <v>300</v>
      </c>
    </row>
    <row r="9" spans="2:19" ht="23.25">
      <c r="B9" s="129" t="s">
        <v>3950</v>
      </c>
      <c r="C9" s="217">
        <f>((C3*2)/(C7*C6))*2*C4*1.5</f>
        <v>0.8</v>
      </c>
      <c r="Q9" s="218">
        <v>14</v>
      </c>
      <c r="R9" s="219">
        <v>2</v>
      </c>
      <c r="S9" s="125">
        <v>300</v>
      </c>
    </row>
    <row r="10" spans="2:19">
      <c r="Q10" s="220">
        <v>16</v>
      </c>
      <c r="R10" s="221">
        <v>2</v>
      </c>
      <c r="S10" s="125">
        <v>90</v>
      </c>
    </row>
    <row r="11" spans="2:19">
      <c r="Q11" s="218">
        <v>20</v>
      </c>
      <c r="R11" s="219">
        <v>2.5</v>
      </c>
      <c r="S11" s="125">
        <v>90</v>
      </c>
    </row>
    <row r="12" spans="2:19">
      <c r="Q12" s="220">
        <v>27</v>
      </c>
      <c r="R12" s="221">
        <v>3</v>
      </c>
      <c r="S12" s="125">
        <v>90</v>
      </c>
    </row>
  </sheetData>
  <mergeCells count="1">
    <mergeCell ref="B1:D1"/>
  </mergeCells>
  <dataValidations count="2">
    <dataValidation type="list" showInputMessage="1" showErrorMessage="1" sqref="C5">
      <formula1>S012_taraud</formula1>
    </dataValidation>
    <dataValidation type="whole" operator="greaterThan" allowBlank="1" showInputMessage="1" showErrorMessage="1" sqref="C3 C4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9" r:id="rId3" name="Button 5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171450</xdr:rowOff>
                  </from>
                  <to>
                    <xdr:col>0</xdr:col>
                    <xdr:colOff>1171575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/>
  <dimension ref="C2:K25"/>
  <sheetViews>
    <sheetView workbookViewId="0">
      <selection activeCell="C3" sqref="C3"/>
    </sheetView>
  </sheetViews>
  <sheetFormatPr baseColWidth="10" defaultRowHeight="15"/>
  <cols>
    <col min="11" max="11" width="12.140625" customWidth="1"/>
  </cols>
  <sheetData>
    <row r="2" spans="3:11">
      <c r="C2">
        <v>20</v>
      </c>
    </row>
    <row r="3" spans="3:11">
      <c r="C3">
        <f t="shared" ref="C3:C11" si="0">VLOOKUP($C$2,S013_plasmaExt,2,FALSE)</f>
        <v>200</v>
      </c>
      <c r="I3" t="s">
        <v>53</v>
      </c>
      <c r="J3" t="s">
        <v>3953</v>
      </c>
      <c r="K3" t="s">
        <v>3947</v>
      </c>
    </row>
    <row r="4" spans="3:11">
      <c r="C4" s="223">
        <f t="shared" si="0"/>
        <v>200</v>
      </c>
      <c r="I4">
        <v>5</v>
      </c>
      <c r="J4">
        <v>130</v>
      </c>
      <c r="K4">
        <v>2600</v>
      </c>
    </row>
    <row r="5" spans="3:11">
      <c r="C5" s="223">
        <f t="shared" si="0"/>
        <v>200</v>
      </c>
      <c r="I5">
        <v>6</v>
      </c>
      <c r="J5" s="223">
        <v>130</v>
      </c>
      <c r="K5">
        <v>2600</v>
      </c>
    </row>
    <row r="6" spans="3:11">
      <c r="C6" s="223">
        <f t="shared" si="0"/>
        <v>200</v>
      </c>
      <c r="I6">
        <v>8</v>
      </c>
      <c r="J6" s="223">
        <v>130</v>
      </c>
      <c r="K6">
        <v>2500</v>
      </c>
    </row>
    <row r="7" spans="3:11">
      <c r="C7" s="223">
        <f t="shared" si="0"/>
        <v>200</v>
      </c>
      <c r="I7">
        <v>10</v>
      </c>
      <c r="J7" s="223">
        <v>130</v>
      </c>
      <c r="K7">
        <v>2160</v>
      </c>
    </row>
    <row r="8" spans="3:11">
      <c r="C8" s="223">
        <f t="shared" si="0"/>
        <v>200</v>
      </c>
      <c r="I8">
        <v>12</v>
      </c>
      <c r="J8" s="223">
        <v>130</v>
      </c>
      <c r="K8">
        <v>1800</v>
      </c>
    </row>
    <row r="9" spans="3:11">
      <c r="C9" s="223">
        <f t="shared" si="0"/>
        <v>200</v>
      </c>
      <c r="I9">
        <v>10</v>
      </c>
      <c r="J9">
        <v>200</v>
      </c>
      <c r="K9">
        <v>2340</v>
      </c>
    </row>
    <row r="10" spans="3:11">
      <c r="C10" s="223">
        <f t="shared" si="0"/>
        <v>200</v>
      </c>
      <c r="I10">
        <v>12</v>
      </c>
      <c r="J10" s="223">
        <v>200</v>
      </c>
      <c r="K10">
        <v>2160</v>
      </c>
    </row>
    <row r="11" spans="3:11">
      <c r="C11" s="223">
        <f t="shared" si="0"/>
        <v>200</v>
      </c>
      <c r="I11">
        <v>14</v>
      </c>
      <c r="J11" s="223">
        <v>200</v>
      </c>
      <c r="K11">
        <v>1970</v>
      </c>
    </row>
    <row r="12" spans="3:11">
      <c r="I12">
        <v>15</v>
      </c>
      <c r="J12" s="223">
        <v>200</v>
      </c>
      <c r="K12">
        <v>1970</v>
      </c>
    </row>
    <row r="13" spans="3:11">
      <c r="I13">
        <v>16</v>
      </c>
      <c r="J13" s="223">
        <v>200</v>
      </c>
      <c r="K13">
        <v>1900</v>
      </c>
    </row>
    <row r="14" spans="3:11">
      <c r="I14">
        <v>18</v>
      </c>
      <c r="J14" s="223">
        <v>200</v>
      </c>
      <c r="K14">
        <v>1615</v>
      </c>
    </row>
    <row r="15" spans="3:11">
      <c r="I15">
        <v>20</v>
      </c>
      <c r="J15" s="223">
        <v>200</v>
      </c>
      <c r="K15">
        <v>1615</v>
      </c>
    </row>
    <row r="16" spans="3:11">
      <c r="I16">
        <v>22</v>
      </c>
      <c r="J16" s="223">
        <v>200</v>
      </c>
      <c r="K16">
        <v>1400</v>
      </c>
    </row>
    <row r="17" spans="9:11">
      <c r="I17">
        <v>15</v>
      </c>
      <c r="J17">
        <v>280</v>
      </c>
      <c r="K17">
        <v>2300</v>
      </c>
    </row>
    <row r="18" spans="9:11">
      <c r="I18">
        <v>16</v>
      </c>
      <c r="J18" s="223">
        <v>280</v>
      </c>
      <c r="K18">
        <v>2200</v>
      </c>
    </row>
    <row r="19" spans="9:11">
      <c r="I19">
        <v>18</v>
      </c>
      <c r="J19" s="223">
        <v>280</v>
      </c>
      <c r="K19">
        <v>2100</v>
      </c>
    </row>
    <row r="20" spans="9:11">
      <c r="I20">
        <v>20</v>
      </c>
      <c r="J20" s="223">
        <v>280</v>
      </c>
      <c r="K20">
        <v>2000</v>
      </c>
    </row>
    <row r="21" spans="9:11">
      <c r="I21">
        <v>22</v>
      </c>
      <c r="J21" s="223">
        <v>280</v>
      </c>
      <c r="K21">
        <v>1700</v>
      </c>
    </row>
    <row r="22" spans="9:11">
      <c r="I22">
        <v>25</v>
      </c>
      <c r="J22" s="223">
        <v>280</v>
      </c>
      <c r="K22">
        <v>1520</v>
      </c>
    </row>
    <row r="23" spans="9:11">
      <c r="I23">
        <v>30</v>
      </c>
      <c r="J23">
        <v>300</v>
      </c>
      <c r="K23">
        <v>1350</v>
      </c>
    </row>
    <row r="24" spans="9:11">
      <c r="I24">
        <v>35</v>
      </c>
      <c r="J24">
        <v>300</v>
      </c>
      <c r="K24">
        <v>1000</v>
      </c>
    </row>
    <row r="25" spans="9:11">
      <c r="I25">
        <v>40</v>
      </c>
      <c r="J25">
        <v>300</v>
      </c>
      <c r="K25">
        <v>820</v>
      </c>
    </row>
  </sheetData>
  <dataValidations count="1">
    <dataValidation type="list" allowBlank="1" showInputMessage="1" showErrorMessage="1" sqref="C2">
      <formula1>S013_plasma</formula1>
    </dataValidation>
  </dataValidations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8"/>
  <dimension ref="A1"/>
  <sheetViews>
    <sheetView zoomScaleNormal="100" workbookViewId="0">
      <selection activeCell="E10" sqref="E10"/>
    </sheetView>
  </sheetViews>
  <sheetFormatPr baseColWidth="10" defaultRowHeight="15"/>
  <sheetData/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0"/>
  <dimension ref="D12:F18"/>
  <sheetViews>
    <sheetView workbookViewId="0">
      <selection activeCell="F20" sqref="F20"/>
    </sheetView>
  </sheetViews>
  <sheetFormatPr baseColWidth="10" defaultRowHeight="15"/>
  <cols>
    <col min="4" max="4" width="12.42578125" bestFit="1" customWidth="1"/>
  </cols>
  <sheetData>
    <row r="12" spans="4:5">
      <c r="D12" t="s">
        <v>4052</v>
      </c>
      <c r="E12">
        <v>30</v>
      </c>
    </row>
    <row r="13" spans="4:5">
      <c r="D13" t="s">
        <v>4053</v>
      </c>
      <c r="E13">
        <v>10</v>
      </c>
    </row>
    <row r="14" spans="4:5">
      <c r="D14" t="s">
        <v>4054</v>
      </c>
      <c r="E14">
        <v>90</v>
      </c>
    </row>
    <row r="15" spans="4:5">
      <c r="D15" t="s">
        <v>4055</v>
      </c>
      <c r="E15">
        <f>((E12-E13)/2)*TAN(RADIANS((180-E14)/2))</f>
        <v>9.9999999999999982</v>
      </c>
    </row>
    <row r="17" spans="6:6">
      <c r="F17">
        <f>TAN(RADIANS((180-E14)/2))</f>
        <v>0.99999999999999989</v>
      </c>
    </row>
    <row r="18" spans="6:6">
      <c r="F18">
        <f>TAN((180-E14)/2)</f>
        <v>1.6197751905438615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30</vt:i4>
      </vt:variant>
      <vt:variant>
        <vt:lpstr>Plages nommées</vt:lpstr>
      </vt:variant>
      <vt:variant>
        <vt:i4>62</vt:i4>
      </vt:variant>
    </vt:vector>
  </HeadingPairs>
  <TitlesOfParts>
    <vt:vector size="92" baseType="lpstr">
      <vt:lpstr>Accueil</vt:lpstr>
      <vt:lpstr>002_001</vt:lpstr>
      <vt:lpstr>002_002</vt:lpstr>
      <vt:lpstr>003_001</vt:lpstr>
      <vt:lpstr>003_002</vt:lpstr>
      <vt:lpstr>003_003</vt:lpstr>
      <vt:lpstr>003_004</vt:lpstr>
      <vt:lpstr>004_001</vt:lpstr>
      <vt:lpstr>004_002</vt:lpstr>
      <vt:lpstr>005_001</vt:lpstr>
      <vt:lpstr>005_002</vt:lpstr>
      <vt:lpstr>005_003</vt:lpstr>
      <vt:lpstr>006</vt:lpstr>
      <vt:lpstr>007</vt:lpstr>
      <vt:lpstr>008</vt:lpstr>
      <vt:lpstr>009</vt:lpstr>
      <vt:lpstr>010</vt:lpstr>
      <vt:lpstr>004_003</vt:lpstr>
      <vt:lpstr>011_001</vt:lpstr>
      <vt:lpstr>011_002</vt:lpstr>
      <vt:lpstr>011_003</vt:lpstr>
      <vt:lpstr>001_001</vt:lpstr>
      <vt:lpstr>001_002</vt:lpstr>
      <vt:lpstr>001_003</vt:lpstr>
      <vt:lpstr>001_004</vt:lpstr>
      <vt:lpstr>001_005</vt:lpstr>
      <vt:lpstr>012</vt:lpstr>
      <vt:lpstr>013</vt:lpstr>
      <vt:lpstr>Feuil2</vt:lpstr>
      <vt:lpstr>Feuil1</vt:lpstr>
      <vt:lpstr>Carre</vt:lpstr>
      <vt:lpstr>S001_EcartPiece</vt:lpstr>
      <vt:lpstr>S001_MachineExt</vt:lpstr>
      <vt:lpstr>S001_Machines</vt:lpstr>
      <vt:lpstr>S002_epaisseur</vt:lpstr>
      <vt:lpstr>S002_matrice</vt:lpstr>
      <vt:lpstr>S002_rayon</vt:lpstr>
      <vt:lpstr>S004_003_TypeOutil</vt:lpstr>
      <vt:lpstr>S004_AngleChanfreinage</vt:lpstr>
      <vt:lpstr>S004_CalculEpaisseur</vt:lpstr>
      <vt:lpstr>S004_CalculOperation</vt:lpstr>
      <vt:lpstr>S004_Chanfreinage</vt:lpstr>
      <vt:lpstr>S004_ChanfreinageExt</vt:lpstr>
      <vt:lpstr>S004_Contournage</vt:lpstr>
      <vt:lpstr>S004_ContournageDiametre</vt:lpstr>
      <vt:lpstr>S004_ContournageExt</vt:lpstr>
      <vt:lpstr>S004_CurrentMachine</vt:lpstr>
      <vt:lpstr>S004_FiletageMetrique</vt:lpstr>
      <vt:lpstr>S004_FiletageMetriqueBorgne</vt:lpstr>
      <vt:lpstr>S004_FiletageMetriqueBorgneExt</vt:lpstr>
      <vt:lpstr>S004_FiletageMetriqueExt</vt:lpstr>
      <vt:lpstr>S004_FraiseEbauche</vt:lpstr>
      <vt:lpstr>S004_FraiseEbaucheExt</vt:lpstr>
      <vt:lpstr>S004_FraiseFinition</vt:lpstr>
      <vt:lpstr>S004_FraiseFinitionExt</vt:lpstr>
      <vt:lpstr>S004_GrainFinition</vt:lpstr>
      <vt:lpstr>S004_GrainFinition_DiametreMaxi</vt:lpstr>
      <vt:lpstr>S004_GrainFinition_DiametreMini</vt:lpstr>
      <vt:lpstr>S004_GrainFinitionExt</vt:lpstr>
      <vt:lpstr>S004_Machine</vt:lpstr>
      <vt:lpstr>S004_MachineOperations</vt:lpstr>
      <vt:lpstr>S004_Nuance</vt:lpstr>
      <vt:lpstr>S004_NuanceExt</vt:lpstr>
      <vt:lpstr>S004_Operations</vt:lpstr>
      <vt:lpstr>S004_OutilParType</vt:lpstr>
      <vt:lpstr>S004_OutilUsiinage</vt:lpstr>
      <vt:lpstr>S004_Percage</vt:lpstr>
      <vt:lpstr>S004_PercageExt</vt:lpstr>
      <vt:lpstr>S004_PocheContournage</vt:lpstr>
      <vt:lpstr>S004_PocheFraiseContournage</vt:lpstr>
      <vt:lpstr>S004_Rainurage</vt:lpstr>
      <vt:lpstr>S004_RainurageExt</vt:lpstr>
      <vt:lpstr>S004_Surfacage</vt:lpstr>
      <vt:lpstr>S004_SurfacageExt</vt:lpstr>
      <vt:lpstr>S004_TypeOutilUsinage</vt:lpstr>
      <vt:lpstr>S005_largeur</vt:lpstr>
      <vt:lpstr>S005_longueur</vt:lpstr>
      <vt:lpstr>S005_matrice</vt:lpstr>
      <vt:lpstr>S006_values</vt:lpstr>
      <vt:lpstr>S007_values</vt:lpstr>
      <vt:lpstr>S008_Values</vt:lpstr>
      <vt:lpstr>S011_DesignationProfile</vt:lpstr>
      <vt:lpstr>S011_DesignationProfileExt</vt:lpstr>
      <vt:lpstr>S011_TypeProfile</vt:lpstr>
      <vt:lpstr>S011_TypeProfileExt</vt:lpstr>
      <vt:lpstr>S012_taraud</vt:lpstr>
      <vt:lpstr>S012_TaraudExt</vt:lpstr>
      <vt:lpstr>S013_plasma</vt:lpstr>
      <vt:lpstr>S013_plasmaExt</vt:lpstr>
      <vt:lpstr>'001_002'!Zone_d_impression</vt:lpstr>
      <vt:lpstr>'003_001'!Zone_d_impression</vt:lpstr>
      <vt:lpstr>'004_001'!Zone_d_impression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cp:lastPrinted>2015-01-30T15:13:30Z</cp:lastPrinted>
  <dcterms:created xsi:type="dcterms:W3CDTF">2014-12-15T07:06:38Z</dcterms:created>
  <dcterms:modified xsi:type="dcterms:W3CDTF">2015-02-05T17:03:34Z</dcterms:modified>
</cp:coreProperties>
</file>