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95" windowWidth="20730" windowHeight="870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L8" i="1" l="1"/>
  <c r="H25" i="1" l="1"/>
  <c r="H27" i="1"/>
  <c r="F27" i="1" s="1"/>
  <c r="H28" i="1"/>
  <c r="F28" i="1" s="1"/>
  <c r="L27" i="1" l="1"/>
  <c r="K27" i="1"/>
  <c r="L28" i="1"/>
  <c r="K28" i="1"/>
  <c r="H24" i="1"/>
  <c r="F25" i="1"/>
  <c r="H23" i="1"/>
  <c r="F23" i="1" s="1"/>
  <c r="H21" i="1"/>
  <c r="F21" i="1"/>
  <c r="F24" i="1" l="1"/>
  <c r="L24" i="1" s="1"/>
  <c r="L25" i="1"/>
  <c r="K25" i="1"/>
  <c r="L21" i="1"/>
  <c r="K21" i="1"/>
  <c r="L23" i="1"/>
  <c r="K23" i="1"/>
  <c r="H18" i="1"/>
  <c r="F18" i="1" s="1"/>
  <c r="H19" i="1"/>
  <c r="F19" i="1" s="1"/>
  <c r="H16" i="1"/>
  <c r="F16" i="1" s="1"/>
  <c r="H17" i="1"/>
  <c r="F17" i="1" s="1"/>
  <c r="H15" i="1"/>
  <c r="F15" i="1" s="1"/>
  <c r="H14" i="1"/>
  <c r="F14" i="1" s="1"/>
  <c r="F13" i="1"/>
  <c r="H5" i="1"/>
  <c r="F5" i="1" s="1"/>
  <c r="H4" i="1"/>
  <c r="F4" i="1" s="1"/>
  <c r="F3" i="1"/>
  <c r="F2" i="1"/>
  <c r="K24" i="1" l="1"/>
  <c r="L19" i="1"/>
  <c r="K19" i="1"/>
  <c r="L17" i="1"/>
  <c r="K17" i="1"/>
  <c r="L14" i="1"/>
  <c r="K14" i="1"/>
  <c r="L13" i="1"/>
  <c r="K13" i="1"/>
  <c r="L18" i="1"/>
  <c r="K18" i="1"/>
  <c r="L15" i="1"/>
  <c r="K15" i="1"/>
  <c r="L16" i="1"/>
  <c r="K16" i="1"/>
  <c r="K29" i="1" l="1"/>
  <c r="L29" i="1"/>
</calcChain>
</file>

<file path=xl/sharedStrings.xml><?xml version="1.0" encoding="utf-8"?>
<sst xmlns="http://schemas.openxmlformats.org/spreadsheetml/2006/main" count="89" uniqueCount="51">
  <si>
    <t>Nº servers</t>
  </si>
  <si>
    <t>prova 1</t>
  </si>
  <si>
    <t>Nº logs procesats</t>
  </si>
  <si>
    <t>Nº logs erronis</t>
  </si>
  <si>
    <t>prova 2</t>
  </si>
  <si>
    <t>prova 3</t>
  </si>
  <si>
    <t>Logs inicials</t>
  </si>
  <si>
    <t>prova 4</t>
  </si>
  <si>
    <t>logs/ min</t>
  </si>
  <si>
    <t>ELK</t>
  </si>
  <si>
    <t>AWS ELK Service</t>
  </si>
  <si>
    <t>1 ( 2 instancies logstash)</t>
  </si>
  <si>
    <t>2 ( 2 instancies logstash)</t>
  </si>
  <si>
    <t>https://search-elkservicearchitecture-jz4sluz2voumevqhnh4gdntkgm.us-east-1.es.amazonaws.com/_plugin/kibana/#/discover?_a=(columns:!(_source),index:'logstash-*',interval:auto,query:(query_string:(analyze_wildcard:!t,query:'*')),sort:!('@timestamp',desc))&amp;_g=(refreshInterval:(display:Off,section:0,value:0),time:(from:'2016-05-26T08:45:20.318Z',mode:absolute,to:'2016-05-26T08:47:00.000Z'))</t>
  </si>
  <si>
    <t>TEMPS</t>
  </si>
  <si>
    <t>https://search-elkservicearchitecture-jz4sluz2voumevqhnh4gdntkgm.us-east-1.es.amazonaws.com/_plugin/kibana/#/discover?_a=(columns:!(_source),index:'logstash-*',interval:auto,query:(query_string:(analyze_wildcard:!t,query:'*')),sort:!('@timestamp',desc))&amp;_g=(refreshInterval:(display:Off,section:0,value:0),time:(from:'2016-05-26T09:07:32.185Z',mode:absolute,to:'2016-05-26T09:09:56.992Z'))</t>
  </si>
  <si>
    <t>https://search-elkservicearchitecture-jz4sluz2voumevqhnh4gdntkgm.us-east-1.es.amazonaws.com/_plugin/kibana/#/discover?_g=(refreshInterval:(display:Off,section:0,value:0),time:(from:'2016-05-26T09:30:51.624Z',mode:absolute,to:'2016-05-26T09:41:16.721Z'))&amp;_a=(columns:!(_source),index:'logstash-*',interval:auto,query:(query_string:(analyze_wildcard:!t,query:'*')),sort:!('@timestamp',desc))</t>
  </si>
  <si>
    <t>https://search-elkservicearchitecture-jz4sluz2voumevqhnh4gdntkgm.us-east-1.es.amazonaws.com/_plugin/kibana/#/discover?_a=(columns:!(_source),index:'logstash-*',interval:auto,query:(query_string:(analyze_wildcard:!t,query:'*')),sort:!('@timestamp',desc))&amp;_g=(refreshInterval:(display:Off,section:0,value:0),time:(from:'2016-05-26T09:57:11.685Z',mode:absolute,to:'2016-05-26T10:19:53.000Z'))</t>
  </si>
  <si>
    <t>Comentaris</t>
  </si>
  <si>
    <t>Ha petat el elasticsearch, se ha reiniciat i ha fet 420 traças repetides de més</t>
  </si>
  <si>
    <t>AWS ELK VERSION</t>
  </si>
  <si>
    <t>Elasticsearch</t>
  </si>
  <si>
    <t>Kibana</t>
  </si>
  <si>
    <t>ELK VERSION</t>
  </si>
  <si>
    <t>4.5.0</t>
  </si>
  <si>
    <t>1.5.2</t>
  </si>
  <si>
    <t>4.0.3</t>
  </si>
  <si>
    <t>2.3.3</t>
  </si>
  <si>
    <t>Docker ELK (nom: Elasitcsearch_TEST)</t>
  </si>
  <si>
    <t>(inifite max Open files)</t>
  </si>
  <si>
    <t>ELK_Large (inifite max Open files)</t>
  </si>
  <si>
    <t>prova 4.1.2</t>
  </si>
  <si>
    <t>prova 4.1.1</t>
  </si>
  <si>
    <t xml:space="preserve">ELK_Large </t>
  </si>
  <si>
    <t>Docker ELK(nom: Elasitcsearch_TEST)</t>
  </si>
  <si>
    <t xml:space="preserve">La maquina es va plenar i he hagut de eliminar tots els nodes (5.5/5.5GB la resta de gigas estan ocupats per altres coses 5.5/8.8GB)/ Ha petat elastic search i s'ha reiniciat sol. </t>
  </si>
  <si>
    <t>prova 4.2</t>
  </si>
  <si>
    <t>prova 5.2</t>
  </si>
  <si>
    <t>prova 5.1</t>
  </si>
  <si>
    <t>Docker 2-ELK(large-micro)</t>
  </si>
  <si>
    <t>Docker 2-ELK(large-large)</t>
  </si>
  <si>
    <t>Docker 3-ELK(large-large-large)</t>
  </si>
  <si>
    <t>prova 6.1</t>
  </si>
  <si>
    <t>prova 6.2</t>
  </si>
  <si>
    <t>Docker 4-ELK(large-large-large-large)</t>
  </si>
  <si>
    <t>nº Instancias Logsatsh</t>
  </si>
  <si>
    <t>Nº Instancias Elastic</t>
  </si>
  <si>
    <t>Velocidad Logstash</t>
  </si>
  <si>
    <t>Velocidad elasticsearch</t>
  </si>
  <si>
    <t>3 ( 2 instancies logstash)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</si>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</sst>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1"/>
    <xf numFmtId="4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3" fontId="0" fillId="0" borderId="0" xfId="0" applyNumberFormat="1"/>
    <xf numFmtId="0" fontId="0" fillId="2" borderId="0" xfId="0" applyFont="1" applyFill="1"/>
    <xf numFmtId="3" fontId="0" fillId="0" borderId="0" xfId="0" applyNumberFormat="1" applyFont="1" applyAlignment="1">
      <alignment horizontal="center"/>
    </xf>
    <xf numFmtId="4" fontId="0" fillId="0" borderId="0" xfId="0" applyNumberFormat="1" applyFont="1" applyAlignment="1">
      <alignment horizontal="center"/>
    </xf>
    <xf numFmtId="3" fontId="0" fillId="0" borderId="0" xfId="0" applyNumberFormat="1" applyFont="1"/>
    <xf numFmtId="0" fontId="0" fillId="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C19" workbookViewId="0">
      <selection activeCell="G27" sqref="G27"/>
    </sheetView>
  </sheetViews>
  <sheetFormatPr baseColWidth="10" defaultRowHeight="15" x14ac:dyDescent="0.25"/>
  <cols>
    <col min="2" max="2" width="11.5703125" style="1"/>
    <col min="3" max="3" width="12.85546875" customWidth="1"/>
    <col min="4" max="4" width="10.5703125" customWidth="1"/>
    <col min="5" max="5" width="22" customWidth="1"/>
    <col min="6" max="6" width="14.7109375" customWidth="1"/>
    <col min="7" max="7" width="36.5703125" customWidth="1"/>
    <col min="11" max="11" width="14.140625" customWidth="1"/>
    <col min="13" max="13" width="18" customWidth="1"/>
  </cols>
  <sheetData>
    <row r="1" spans="1:13" x14ac:dyDescent="0.25">
      <c r="B1" s="3" t="s">
        <v>6</v>
      </c>
      <c r="C1" s="3" t="s">
        <v>2</v>
      </c>
      <c r="D1" s="3" t="s">
        <v>3</v>
      </c>
      <c r="E1" s="3" t="s">
        <v>0</v>
      </c>
      <c r="F1" s="3" t="s">
        <v>8</v>
      </c>
      <c r="G1" s="3" t="s">
        <v>9</v>
      </c>
      <c r="H1" s="3" t="s">
        <v>14</v>
      </c>
      <c r="I1" s="3" t="s">
        <v>18</v>
      </c>
    </row>
    <row r="2" spans="1:13" x14ac:dyDescent="0.25">
      <c r="A2" s="4" t="s">
        <v>1</v>
      </c>
      <c r="B2" s="2">
        <v>100000</v>
      </c>
      <c r="C2" s="6">
        <v>200000</v>
      </c>
      <c r="D2" s="1">
        <v>0</v>
      </c>
      <c r="E2" s="1" t="s">
        <v>11</v>
      </c>
      <c r="F2" s="6">
        <f>C2*60/H2</f>
        <v>184615.38461538462</v>
      </c>
      <c r="G2" s="1" t="s">
        <v>10</v>
      </c>
      <c r="H2">
        <v>65</v>
      </c>
      <c r="J2" s="5" t="s">
        <v>13</v>
      </c>
    </row>
    <row r="3" spans="1:13" x14ac:dyDescent="0.25">
      <c r="A3" s="4" t="s">
        <v>4</v>
      </c>
      <c r="B3" s="2">
        <v>100000</v>
      </c>
      <c r="C3" s="6">
        <v>400000</v>
      </c>
      <c r="D3" s="1">
        <v>0</v>
      </c>
      <c r="E3" s="1" t="s">
        <v>12</v>
      </c>
      <c r="F3" s="6">
        <f t="shared" ref="F3:F5" si="0">C3*60/H3</f>
        <v>237623.76237623763</v>
      </c>
      <c r="G3" s="1" t="s">
        <v>10</v>
      </c>
      <c r="H3">
        <v>101</v>
      </c>
      <c r="J3" s="5" t="s">
        <v>15</v>
      </c>
    </row>
    <row r="4" spans="1:13" x14ac:dyDescent="0.25">
      <c r="A4" s="4" t="s">
        <v>5</v>
      </c>
      <c r="B4" s="2">
        <v>1000000</v>
      </c>
      <c r="C4" s="6">
        <v>2000001</v>
      </c>
      <c r="D4" s="1">
        <v>-1</v>
      </c>
      <c r="E4" s="1" t="s">
        <v>11</v>
      </c>
      <c r="F4" s="6">
        <f>C4*60/H4</f>
        <v>218181.92727272728</v>
      </c>
      <c r="G4" s="1" t="s">
        <v>10</v>
      </c>
      <c r="H4">
        <f>60*9+10</f>
        <v>550</v>
      </c>
      <c r="J4" s="5" t="s">
        <v>16</v>
      </c>
    </row>
    <row r="5" spans="1:13" x14ac:dyDescent="0.25">
      <c r="A5" s="4" t="s">
        <v>7</v>
      </c>
      <c r="B5" s="2">
        <v>1000000</v>
      </c>
      <c r="C5" s="6">
        <v>4000420</v>
      </c>
      <c r="D5" s="1">
        <v>-420</v>
      </c>
      <c r="E5" s="1" t="s">
        <v>12</v>
      </c>
      <c r="F5" s="6">
        <f t="shared" si="0"/>
        <v>184919.26040061633</v>
      </c>
      <c r="G5" s="1" t="s">
        <v>10</v>
      </c>
      <c r="H5">
        <f>22*60-(60-(32+6))</f>
        <v>1298</v>
      </c>
      <c r="I5" t="s">
        <v>19</v>
      </c>
      <c r="J5" s="5" t="s">
        <v>17</v>
      </c>
    </row>
    <row r="6" spans="1:13" x14ac:dyDescent="0.25">
      <c r="B6" s="2"/>
    </row>
    <row r="7" spans="1:13" x14ac:dyDescent="0.25">
      <c r="B7" s="1" t="s">
        <v>21</v>
      </c>
      <c r="C7" t="s">
        <v>22</v>
      </c>
    </row>
    <row r="8" spans="1:13" x14ac:dyDescent="0.25">
      <c r="A8" s="4" t="s">
        <v>20</v>
      </c>
      <c r="B8" s="9" t="s">
        <v>25</v>
      </c>
      <c r="C8" s="7" t="s">
        <v>26</v>
      </c>
      <c r="L8">
        <f>257500*2</f>
        <v>515000</v>
      </c>
    </row>
    <row r="9" spans="1:13" x14ac:dyDescent="0.25">
      <c r="A9" s="4" t="s">
        <v>23</v>
      </c>
      <c r="B9" s="8" t="s">
        <v>27</v>
      </c>
      <c r="C9" s="7" t="s">
        <v>24</v>
      </c>
    </row>
    <row r="11" spans="1:13" x14ac:dyDescent="0.25">
      <c r="B11" s="2"/>
    </row>
    <row r="12" spans="1:13" x14ac:dyDescent="0.25">
      <c r="B12" s="3" t="s">
        <v>6</v>
      </c>
      <c r="C12" s="3" t="s">
        <v>2</v>
      </c>
      <c r="D12" s="3" t="s">
        <v>3</v>
      </c>
      <c r="E12" s="3" t="s">
        <v>0</v>
      </c>
      <c r="F12" s="3" t="s">
        <v>8</v>
      </c>
      <c r="G12" s="3" t="s">
        <v>9</v>
      </c>
      <c r="H12" s="3" t="s">
        <v>14</v>
      </c>
      <c r="I12" s="3" t="s">
        <v>45</v>
      </c>
      <c r="J12" s="3" t="s">
        <v>46</v>
      </c>
      <c r="K12" s="3" t="s">
        <v>47</v>
      </c>
      <c r="L12" s="3" t="s">
        <v>48</v>
      </c>
      <c r="M12" s="3" t="s">
        <v>18</v>
      </c>
    </row>
    <row r="13" spans="1:13" x14ac:dyDescent="0.25">
      <c r="A13" s="4" t="s">
        <v>1</v>
      </c>
      <c r="B13" s="2">
        <v>100000</v>
      </c>
      <c r="C13" s="6">
        <v>200000</v>
      </c>
      <c r="D13" s="1">
        <v>0</v>
      </c>
      <c r="E13" s="1" t="s">
        <v>11</v>
      </c>
      <c r="F13" s="6">
        <f>C13*60/H13</f>
        <v>193548.38709677418</v>
      </c>
      <c r="G13" s="1" t="s">
        <v>28</v>
      </c>
      <c r="H13">
        <v>62</v>
      </c>
      <c r="I13">
        <v>1</v>
      </c>
      <c r="J13">
        <v>1</v>
      </c>
      <c r="K13" s="10">
        <f>F13/I13</f>
        <v>193548.38709677418</v>
      </c>
      <c r="L13" s="10">
        <f>F13/J13</f>
        <v>193548.38709677418</v>
      </c>
    </row>
    <row r="14" spans="1:13" x14ac:dyDescent="0.25">
      <c r="A14" s="4" t="s">
        <v>4</v>
      </c>
      <c r="B14" s="2">
        <v>100000</v>
      </c>
      <c r="C14" s="6">
        <v>400002</v>
      </c>
      <c r="D14" s="1">
        <v>-2</v>
      </c>
      <c r="E14" s="1" t="s">
        <v>12</v>
      </c>
      <c r="F14" s="6">
        <f t="shared" ref="F14:F19" si="1">C14*60/H14</f>
        <v>250001.25</v>
      </c>
      <c r="G14" s="1" t="s">
        <v>28</v>
      </c>
      <c r="H14">
        <f>60+45-9</f>
        <v>96</v>
      </c>
      <c r="I14">
        <v>2</v>
      </c>
      <c r="J14">
        <v>1</v>
      </c>
      <c r="K14" s="10">
        <f t="shared" ref="K14:K19" si="2">F14/I14</f>
        <v>125000.625</v>
      </c>
      <c r="L14" s="10">
        <f t="shared" ref="L14:L19" si="3">F14/J14</f>
        <v>250001.25</v>
      </c>
    </row>
    <row r="15" spans="1:13" x14ac:dyDescent="0.25">
      <c r="A15" s="4" t="s">
        <v>5</v>
      </c>
      <c r="B15" s="2">
        <v>1000000</v>
      </c>
      <c r="C15" s="6">
        <v>2000000</v>
      </c>
      <c r="D15" s="1">
        <v>0</v>
      </c>
      <c r="E15" s="1" t="s">
        <v>11</v>
      </c>
      <c r="F15" s="6">
        <f t="shared" si="1"/>
        <v>257510.72961373391</v>
      </c>
      <c r="G15" s="1" t="s">
        <v>28</v>
      </c>
      <c r="H15">
        <f>54-8+(15-8)*60</f>
        <v>466</v>
      </c>
      <c r="I15">
        <v>1</v>
      </c>
      <c r="J15">
        <v>1</v>
      </c>
      <c r="K15" s="10">
        <f t="shared" si="2"/>
        <v>257510.72961373391</v>
      </c>
      <c r="L15" s="10">
        <f t="shared" si="3"/>
        <v>257510.72961373391</v>
      </c>
    </row>
    <row r="16" spans="1:13" x14ac:dyDescent="0.25">
      <c r="A16" s="4" t="s">
        <v>32</v>
      </c>
      <c r="B16" s="2">
        <v>1000000</v>
      </c>
      <c r="C16" s="6">
        <v>4000420</v>
      </c>
      <c r="D16" s="1">
        <v>-420</v>
      </c>
      <c r="E16" s="1" t="s">
        <v>12</v>
      </c>
      <c r="F16" s="6">
        <f t="shared" si="1"/>
        <v>186066.04651162791</v>
      </c>
      <c r="G16" s="1" t="s">
        <v>34</v>
      </c>
      <c r="H16">
        <f>21.5*60</f>
        <v>1290</v>
      </c>
      <c r="I16">
        <v>2</v>
      </c>
      <c r="J16">
        <v>1</v>
      </c>
      <c r="K16" s="10">
        <f t="shared" si="2"/>
        <v>93033.023255813954</v>
      </c>
      <c r="L16" s="10">
        <f t="shared" si="3"/>
        <v>186066.04651162791</v>
      </c>
      <c r="M16" t="s">
        <v>35</v>
      </c>
    </row>
    <row r="17" spans="1:13" x14ac:dyDescent="0.25">
      <c r="A17" s="4" t="s">
        <v>31</v>
      </c>
      <c r="B17" s="2">
        <v>1000000</v>
      </c>
      <c r="C17" s="6">
        <v>4000000</v>
      </c>
      <c r="D17" s="1">
        <v>0</v>
      </c>
      <c r="E17" s="1" t="s">
        <v>12</v>
      </c>
      <c r="F17" s="6">
        <f t="shared" si="1"/>
        <v>289505.42822677927</v>
      </c>
      <c r="G17" s="1" t="s">
        <v>28</v>
      </c>
      <c r="H17">
        <f>(61-47)*60-(35-24)</f>
        <v>829</v>
      </c>
      <c r="I17">
        <v>2</v>
      </c>
      <c r="J17">
        <v>1</v>
      </c>
      <c r="K17" s="10">
        <f t="shared" si="2"/>
        <v>144752.71411338964</v>
      </c>
      <c r="L17" s="10">
        <f t="shared" si="3"/>
        <v>289505.42822677927</v>
      </c>
      <c r="M17" t="s">
        <v>29</v>
      </c>
    </row>
    <row r="18" spans="1:13" x14ac:dyDescent="0.25">
      <c r="A18" s="4" t="s">
        <v>36</v>
      </c>
      <c r="B18" s="2">
        <v>1000000</v>
      </c>
      <c r="C18" s="6">
        <v>4000000</v>
      </c>
      <c r="D18" s="1">
        <v>0</v>
      </c>
      <c r="E18" s="1" t="s">
        <v>12</v>
      </c>
      <c r="F18" s="6">
        <f t="shared" si="1"/>
        <v>293398.53300733498</v>
      </c>
      <c r="G18" s="1" t="s">
        <v>28</v>
      </c>
      <c r="H18">
        <f>13*60+38</f>
        <v>818</v>
      </c>
      <c r="I18">
        <v>2</v>
      </c>
      <c r="J18">
        <v>1</v>
      </c>
      <c r="K18" s="10">
        <f t="shared" si="2"/>
        <v>146699.26650366749</v>
      </c>
      <c r="L18" s="10">
        <f t="shared" si="3"/>
        <v>293398.53300733498</v>
      </c>
      <c r="M18" t="s">
        <v>33</v>
      </c>
    </row>
    <row r="19" spans="1:13" x14ac:dyDescent="0.25">
      <c r="A19" s="4" t="s">
        <v>36</v>
      </c>
      <c r="B19" s="2">
        <v>1000000</v>
      </c>
      <c r="C19" s="6">
        <v>4000000</v>
      </c>
      <c r="D19" s="1">
        <v>0</v>
      </c>
      <c r="E19" s="1" t="s">
        <v>12</v>
      </c>
      <c r="F19" s="6">
        <f t="shared" si="1"/>
        <v>303797.4683544304</v>
      </c>
      <c r="G19" s="1" t="s">
        <v>28</v>
      </c>
      <c r="H19">
        <f>13*60+10</f>
        <v>790</v>
      </c>
      <c r="I19">
        <v>2</v>
      </c>
      <c r="J19">
        <v>1</v>
      </c>
      <c r="K19" s="10">
        <f t="shared" si="2"/>
        <v>151898.7341772152</v>
      </c>
      <c r="L19" s="10">
        <f t="shared" si="3"/>
        <v>303797.4683544304</v>
      </c>
      <c r="M19" t="s">
        <v>30</v>
      </c>
    </row>
    <row r="21" spans="1:13" x14ac:dyDescent="0.25">
      <c r="A21" s="4" t="s">
        <v>38</v>
      </c>
      <c r="B21" s="2">
        <v>1000000</v>
      </c>
      <c r="C21" s="6">
        <v>4000000</v>
      </c>
      <c r="D21" s="1">
        <v>0</v>
      </c>
      <c r="E21" s="1" t="s">
        <v>12</v>
      </c>
      <c r="F21" s="6">
        <f>C21*60/H21</f>
        <v>172786.17710583154</v>
      </c>
      <c r="G21" s="1" t="s">
        <v>39</v>
      </c>
      <c r="H21">
        <f>(45-22)*60+43-34</f>
        <v>1389</v>
      </c>
      <c r="I21">
        <v>2</v>
      </c>
      <c r="J21">
        <v>2</v>
      </c>
      <c r="K21" s="10">
        <f>F21/I21</f>
        <v>86393.088552915768</v>
      </c>
      <c r="L21" s="10">
        <f>F21/J21</f>
        <v>86393.088552915768</v>
      </c>
    </row>
    <row r="23" spans="1:13" x14ac:dyDescent="0.25">
      <c r="A23" s="4" t="s">
        <v>37</v>
      </c>
      <c r="B23" s="2">
        <v>1000000</v>
      </c>
      <c r="C23" s="6">
        <v>4000000</v>
      </c>
      <c r="D23" s="1">
        <v>0</v>
      </c>
      <c r="E23" s="1" t="s">
        <v>12</v>
      </c>
      <c r="F23" s="6">
        <f>C23*60/H23</f>
        <v>266666.66666666669</v>
      </c>
      <c r="G23" s="1" t="s">
        <v>40</v>
      </c>
      <c r="H23">
        <f>(22-7)*60</f>
        <v>900</v>
      </c>
      <c r="I23">
        <v>2</v>
      </c>
      <c r="J23">
        <v>2</v>
      </c>
      <c r="K23" s="10">
        <f>F23/I23</f>
        <v>133333.33333333334</v>
      </c>
      <c r="L23" s="10">
        <f>F23/J23</f>
        <v>133333.33333333334</v>
      </c>
    </row>
    <row r="24" spans="1:13" x14ac:dyDescent="0.25">
      <c r="A24" s="4" t="s">
        <v>37</v>
      </c>
      <c r="B24" s="2">
        <v>1000000</v>
      </c>
      <c r="C24" s="6">
        <v>4000000</v>
      </c>
      <c r="D24" s="1">
        <v>0</v>
      </c>
      <c r="E24" s="1" t="s">
        <v>12</v>
      </c>
      <c r="F24" s="6">
        <f>C24*60/H24</f>
        <v>342857.14285714284</v>
      </c>
      <c r="G24" s="1" t="s">
        <v>41</v>
      </c>
      <c r="H24">
        <f>(26-14)*60+15-35</f>
        <v>700</v>
      </c>
      <c r="I24">
        <v>2</v>
      </c>
      <c r="J24">
        <v>3</v>
      </c>
      <c r="K24" s="10">
        <f>F24/I24</f>
        <v>171428.57142857142</v>
      </c>
      <c r="L24" s="10">
        <f>F24/J24</f>
        <v>114285.71428571428</v>
      </c>
    </row>
    <row r="25" spans="1:13" x14ac:dyDescent="0.25">
      <c r="A25" s="4" t="s">
        <v>37</v>
      </c>
      <c r="B25" s="2">
        <v>1000000</v>
      </c>
      <c r="C25" s="6">
        <v>4000000</v>
      </c>
      <c r="D25" s="1">
        <v>0</v>
      </c>
      <c r="E25" s="1" t="s">
        <v>12</v>
      </c>
      <c r="F25" s="6">
        <f>C25*60/H25</f>
        <v>392798.69067103107</v>
      </c>
      <c r="G25" s="1" t="s">
        <v>44</v>
      </c>
      <c r="H25">
        <f>10*60+23-12</f>
        <v>611</v>
      </c>
      <c r="I25">
        <v>2</v>
      </c>
      <c r="J25">
        <v>4</v>
      </c>
      <c r="K25" s="10">
        <f>F25/I25</f>
        <v>196399.34533551554</v>
      </c>
      <c r="L25" s="10">
        <f>F25/J25</f>
        <v>98199.672667757768</v>
      </c>
    </row>
    <row r="27" spans="1:13" s="7" customFormat="1" x14ac:dyDescent="0.25">
      <c r="A27" s="11" t="s">
        <v>42</v>
      </c>
      <c r="B27" s="12">
        <v>1000000</v>
      </c>
      <c r="C27" s="13">
        <v>6000000</v>
      </c>
      <c r="D27" s="8">
        <v>0</v>
      </c>
      <c r="E27" s="8" t="s">
        <v>49</v>
      </c>
      <c r="F27" s="13">
        <f>C27*60/H27</f>
        <v>374220.37422037421</v>
      </c>
      <c r="G27" s="8" t="s">
        <v>41</v>
      </c>
      <c r="H27" s="7">
        <f>(46-30)*60+57-55</f>
        <v>962</v>
      </c>
      <c r="I27" s="7">
        <v>3</v>
      </c>
      <c r="J27" s="7">
        <v>3</v>
      </c>
      <c r="K27" s="14">
        <f>F27/I27</f>
        <v>124740.12474012474</v>
      </c>
      <c r="L27" s="14">
        <f>F27/J27</f>
        <v>124740.12474012474</v>
      </c>
    </row>
    <row r="28" spans="1:13" s="7" customFormat="1" x14ac:dyDescent="0.25">
      <c r="A28" s="11" t="s">
        <v>43</v>
      </c>
      <c r="B28" s="12">
        <v>1000000</v>
      </c>
      <c r="C28" s="13">
        <v>6000000</v>
      </c>
      <c r="D28" s="8">
        <v>0</v>
      </c>
      <c r="E28" s="8" t="s">
        <v>49</v>
      </c>
      <c r="F28" s="13">
        <f>C28*60/H28</f>
        <v>461538.46153846156</v>
      </c>
      <c r="G28" s="8" t="s">
        <v>44</v>
      </c>
      <c r="H28" s="7">
        <f>13*60</f>
        <v>780</v>
      </c>
      <c r="I28" s="7">
        <v>3</v>
      </c>
      <c r="J28" s="7">
        <v>4</v>
      </c>
      <c r="K28" s="14">
        <f>F28/I28</f>
        <v>153846.15384615384</v>
      </c>
      <c r="L28" s="14">
        <f>F28/J28</f>
        <v>115384.61538461539</v>
      </c>
    </row>
    <row r="29" spans="1:13" s="7" customFormat="1" x14ac:dyDescent="0.25">
      <c r="A29"/>
      <c r="B29" s="1"/>
      <c r="C29"/>
      <c r="D29"/>
      <c r="E29"/>
      <c r="F29"/>
      <c r="G29"/>
      <c r="H29"/>
      <c r="I29"/>
      <c r="J29" s="15" t="s">
        <v>50</v>
      </c>
      <c r="K29" s="10">
        <f>MAX(K13:K28)</f>
        <v>257510.72961373391</v>
      </c>
      <c r="L29" s="10">
        <f>MAX(L13:L28)</f>
        <v>303797.4683544304</v>
      </c>
      <c r="M29"/>
    </row>
    <row r="30" spans="1:13" s="7" customFormat="1" x14ac:dyDescent="0.25">
      <c r="A30"/>
      <c r="B30" s="1"/>
      <c r="C30"/>
      <c r="D30"/>
      <c r="E30"/>
      <c r="F30"/>
      <c r="G30"/>
      <c r="H30"/>
      <c r="I30"/>
      <c r="J30"/>
      <c r="K30"/>
      <c r="L30"/>
      <c r="M30"/>
    </row>
    <row r="31" spans="1:13" s="7" customFormat="1" x14ac:dyDescent="0.25">
      <c r="A31"/>
      <c r="B31" s="1"/>
      <c r="C31"/>
      <c r="D31"/>
      <c r="E31"/>
      <c r="F31"/>
      <c r="G31"/>
      <c r="H31"/>
      <c r="I31"/>
      <c r="J31"/>
      <c r="K31"/>
      <c r="L31"/>
      <c r="M31"/>
    </row>
    <row r="32" spans="1:13" s="7" customFormat="1" x14ac:dyDescent="0.25">
      <c r="A32"/>
      <c r="B32" s="1"/>
      <c r="C32"/>
      <c r="D32"/>
      <c r="E32"/>
      <c r="F32"/>
      <c r="G32"/>
      <c r="H32"/>
      <c r="I32"/>
      <c r="J32"/>
      <c r="K32"/>
      <c r="L32"/>
      <c r="M32"/>
    </row>
    <row r="33" spans="1:13" s="7" customFormat="1" x14ac:dyDescent="0.25">
      <c r="A33"/>
      <c r="B33" s="1"/>
      <c r="C33"/>
      <c r="D33"/>
      <c r="E33"/>
      <c r="F33"/>
      <c r="G33"/>
      <c r="H33"/>
      <c r="I33"/>
      <c r="J33"/>
      <c r="K33"/>
      <c r="L33"/>
      <c r="M33"/>
    </row>
  </sheetData>
  <hyperlinks>
    <hyperlink ref="J2" display="https://search-elkservicearchitecture-jz4sluz2voumevqhnh4gdntkgm.us-east-1.es.amazonaws.com/_plugin/kibana/#/discover?_a=(columns:!(_source),index:'logstash-*',interval:auto,query:(query_string:(analyze_wildcard:!t,query:'*')),sort:!('@timestamp',desc))&amp;_"/>
    <hyperlink ref="J3" display="https://search-elkservicearchitecture-jz4sluz2voumevqhnh4gdntkgm.us-east-1.es.amazonaws.com/_plugin/kibana/#/discover?_a=(columns:!(_source),index:'logstash-*',interval:auto,query:(query_string:(analyze_wildcard:!t,query:'*')),sort:!('@timestamp',desc))&amp;_"/>
    <hyperlink ref="J4" display="https://search-elkservicearchitecture-jz4sluz2voumevqhnh4gdntkgm.us-east-1.es.amazonaws.com/_plugin/kibana/#/discover?_g=(refreshInterval:(display:Off,section:0,value:0),time:(from:'2016-05-26T09:30:51.624Z',mode:absolute,to:'2016-05-26T09:41:16.721Z'))&amp;_"/>
    <hyperlink ref="J5" display="https://search-elkservicearchitecture-jz4sluz2voumevqhnh4gdntkgm.us-east-1.es.amazonaws.com/_plugin/kibana/#/discover?_a=(columns:!(_source),index:'logstash-*',interval:auto,query:(query_string:(analyze_wildcard:!t,query:'*')),sort:!('@timestamp',desc))&amp;_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Cano Puig</dc:creator>
  <cp:lastModifiedBy>Alberto Bozal Chaves</cp:lastModifiedBy>
  <dcterms:created xsi:type="dcterms:W3CDTF">2016-05-26T07:05:44Z</dcterms:created>
  <dcterms:modified xsi:type="dcterms:W3CDTF">2016-06-23T10:44:42Z</dcterms:modified>
</cp:coreProperties>
</file>