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F5F339F-056F-46D2-BE1B-F174FC1F7E6F}" xr6:coauthVersionLast="47" xr6:coauthVersionMax="47" xr10:uidLastSave="{00000000-0000-0000-0000-000000000000}"/>
  <bookViews>
    <workbookView xWindow="-108" yWindow="-108" windowWidth="23256" windowHeight="12576" xr2:uid="{1DF265F5-26C1-4E17-9AAE-B038554AFE56}"/>
  </bookViews>
  <sheets>
    <sheet name="CBA Analysis" sheetId="3" r:id="rId1"/>
  </sheets>
  <definedNames>
    <definedName name="additionalearningscollegeaccess">'CBA Analysis'!$M$5</definedName>
    <definedName name="americorpsbenefits">'CBA Analysis'!$H$16</definedName>
    <definedName name="americorpscosts">'CBA Analysis'!$G$69</definedName>
    <definedName name="americorpsearnings5years">'CBA Analysis'!$I$14</definedName>
    <definedName name="annualadditionalincometaxrevenueamericorps">'CBA Analysis'!$I$24</definedName>
    <definedName name="annualadditionalincometaxrevenuecollegeaccessparticipants">'CBA Analysis'!$I$23</definedName>
    <definedName name="annualamericorpsearnings">'CBA Analysis'!$K$15</definedName>
    <definedName name="annualfederalsocialsecuritymedicare">'CBA Analysis'!$H$52</definedName>
    <definedName name="annualfederalsocialsecuritymedicareamericorps">'CBA Analysis'!$H$53</definedName>
    <definedName name="annualfederalsocialsecuritymedicarecollegeaccess">'CBA Analysis'!$H$52</definedName>
    <definedName name="benefitofpolicyalternative">'CBA Analysis'!$H$76</definedName>
    <definedName name="collegepossiblecost">'CBA Analysis'!$G$68</definedName>
    <definedName name="collegepossiblecosts">'CBA Analysis'!$F$68</definedName>
    <definedName name="concert2016">#REF!</definedName>
    <definedName name="concert2017">#REF!</definedName>
    <definedName name="concert2018">#REF!</definedName>
    <definedName name="concert2019">#REF!</definedName>
    <definedName name="concert2020">#REF!</definedName>
    <definedName name="cost2016variable">#REF!</definedName>
    <definedName name="cost2017variable">#REF!</definedName>
    <definedName name="cost2018variable">#REF!</definedName>
    <definedName name="costofpolicyalternative">'CBA Analysis'!$H$73</definedName>
    <definedName name="costofsecurityandhealthmean">#REF!</definedName>
    <definedName name="costofsecurityandhealthsd">#REF!</definedName>
    <definedName name="costpervariablecost">#REF!</definedName>
    <definedName name="costs2019variable">#REF!</definedName>
    <definedName name="costs2020variable">#REF!</definedName>
    <definedName name="educationaward">'CBA Analysis'!$G$16</definedName>
    <definedName name="eventcosts">#REF!</definedName>
    <definedName name="federalcostsavingsamericorps">'CBA Analysis'!$H$59</definedName>
    <definedName name="federalgovernmentcosts">'CBA Analysis'!$G$69</definedName>
    <definedName name="federalincomeamericorps">'CBA Analysis'!$I$47</definedName>
    <definedName name="federalincomecollegeaccess">'CBA Analysis'!$I$46</definedName>
    <definedName name="federalincometaxrevenueamericorps">'CBA Analysis'!#REF!</definedName>
    <definedName name="federalincometaxrevenuecollegeaccess">'CBA Analysis'!#REF!</definedName>
    <definedName name="federalsavingscollegeaccess">'CBA Analysis'!$H$58</definedName>
    <definedName name="federalsocialsecuritymedicarerevenue">'CBA Analysis'!#REF!</definedName>
    <definedName name="federalsocialsecuritymedicarerevenueamericorps">'CBA Analysis'!#REF!</definedName>
    <definedName name="federalsocialsecuritymedicarerevenuecollegeaccess">'CBA Analysis'!#REF!</definedName>
    <definedName name="femaleannualearningsstudents">'CBA Analysis'!#REF!</definedName>
    <definedName name="femaleanual">'CBA Analysis'!#REF!</definedName>
    <definedName name="femaletotal">'CBA Analysis'!$O$6</definedName>
    <definedName name="femaletotalearnings5years">'CBA Analysis'!$O$6</definedName>
    <definedName name="firework2016">#REF!</definedName>
    <definedName name="firework2017">#REF!</definedName>
    <definedName name="firework2018">#REF!</definedName>
    <definedName name="firework2019">#REF!</definedName>
    <definedName name="firework2020">#REF!</definedName>
    <definedName name="fixedcost">#REF!</definedName>
    <definedName name="fixedcostmean">#REF!</definedName>
    <definedName name="fixedcostsd">#REF!</definedName>
    <definedName name="fringebenefits">'CBA Analysis'!$G$15</definedName>
    <definedName name="fringebenefitsandeducationawards">'CBA Analysis'!$G$17</definedName>
    <definedName name="maleanualearning">'CBA Analysis'!#REF!</definedName>
    <definedName name="meaneventcosts">#REF!</definedName>
    <definedName name="netbenefitofpolicyalternative">'CBA Analysis'!$H$80</definedName>
    <definedName name="numberofamericorps">'CBA Analysis'!$I$15</definedName>
    <definedName name="numberofpeople">#REF!</definedName>
    <definedName name="numberofpeople2016">#REF!</definedName>
    <definedName name="numberofpeople2017">#REF!</definedName>
    <definedName name="numberofpeople2018">#REF!</definedName>
    <definedName name="numberofpeople2019">#REF!</definedName>
    <definedName name="numberofpeople2020">#REF!</definedName>
    <definedName name="numberofpeoplemean">#REF!</definedName>
    <definedName name="numberofpeoplesd">#REF!</definedName>
    <definedName name="policylaternativenpv">'CBA Analysis'!$H$83</definedName>
    <definedName name="programbenefits">'CBA Analysis'!$F$63</definedName>
    <definedName name="programcosts">'CBA Analysis'!$F$73</definedName>
    <definedName name="programenab">'CBA Analysis'!$F$84</definedName>
    <definedName name="programnetbenefit">'CBA Analysis'!$F$77</definedName>
    <definedName name="programnpv">'CBA Analysis'!$F$81</definedName>
    <definedName name="stateandlocalgovernmentsalestaxrevenue">'CBA Analysis'!#REF!</definedName>
    <definedName name="stateandlocalgovernmentsavingsamericorps">'CBA Analysis'!$I$41</definedName>
    <definedName name="stateandlocalgovernmentsavingscollegeaccess">'CBA Analysis'!$I$41</definedName>
    <definedName name="stateandlocalincometaxrevenueamericorps">'CBA Analysis'!#REF!</definedName>
    <definedName name="stateandlocalincometaxrevenuecollegeaccess">'CBA Analysis'!#REF!</definedName>
    <definedName name="statelocalgovernmentcostsavingscollegeaccess">'CBA Analysis'!$I$40</definedName>
    <definedName name="totaladditionalearningsamericorps">'CBA Analysis'!#REF!</definedName>
    <definedName name="totalannualadditionalearningscollegeaccess">'CBA Analysis'!$M$5</definedName>
    <definedName name="totalannualstateandlocalsalestaxrevenue">'CBA Analysis'!$G$35</definedName>
    <definedName name="totalcostsavingsfederalamericorps">'CBA Analysis'!$I$59</definedName>
    <definedName name="totalcostsavingsfederalcollegeaccess">'CBA Analysis'!$I$58</definedName>
    <definedName name="totalearningcollegeaccessparticipants">'CBA Analysis'!$M$10</definedName>
    <definedName name="totalearnings5years">'CBA Analysis'!$M$10</definedName>
    <definedName name="totaleventcost2016">#REF!</definedName>
    <definedName name="totaleventcost2017">#REF!</definedName>
    <definedName name="totaleventcost2018">#REF!</definedName>
    <definedName name="totaleventcost2019">#REF!</definedName>
    <definedName name="totaleventcost2020">#REF!</definedName>
  </definedNames>
  <calcPr calcId="181029" iterate="1" iterateDelta="9.9999999999999994E-12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6" i="3" l="1"/>
  <c r="G17" i="3"/>
  <c r="F63" i="3" s="1"/>
  <c r="F73" i="3"/>
  <c r="M5" i="3"/>
  <c r="G16" i="3" l="1"/>
  <c r="G15" i="3"/>
  <c r="B6" i="3" s="1"/>
  <c r="G69" i="3"/>
  <c r="G68" i="3"/>
  <c r="H59" i="3"/>
  <c r="H58" i="3"/>
  <c r="G59" i="3"/>
  <c r="G58" i="3"/>
  <c r="H53" i="3"/>
  <c r="H52" i="3"/>
  <c r="I47" i="3"/>
  <c r="I46" i="3"/>
  <c r="G47" i="3"/>
  <c r="G46" i="3"/>
  <c r="G40" i="3"/>
  <c r="H41" i="3"/>
  <c r="I41" i="3" s="1"/>
  <c r="H40" i="3"/>
  <c r="I24" i="3"/>
  <c r="I23" i="3"/>
  <c r="G24" i="3"/>
  <c r="G23" i="3"/>
  <c r="B12" i="3" l="1"/>
  <c r="I40" i="3"/>
  <c r="B8" i="3" s="1"/>
  <c r="H73" i="3"/>
  <c r="I59" i="3"/>
  <c r="I58" i="3"/>
  <c r="B10" i="3" l="1"/>
  <c r="F77" i="3" l="1"/>
  <c r="H80" i="3" l="1"/>
  <c r="H83" i="3" s="1"/>
  <c r="B4" i="3"/>
  <c r="F81" i="3"/>
  <c r="F84" i="3" s="1"/>
</calcChain>
</file>

<file path=xl/sharedStrings.xml><?xml version="1.0" encoding="utf-8"?>
<sst xmlns="http://schemas.openxmlformats.org/spreadsheetml/2006/main" count="106" uniqueCount="82">
  <si>
    <t>Inputs</t>
  </si>
  <si>
    <t>Junran Cao</t>
  </si>
  <si>
    <t>Benefits to College Access Participants</t>
  </si>
  <si>
    <t>College Access Participants</t>
  </si>
  <si>
    <t>Race</t>
  </si>
  <si>
    <t>Male</t>
  </si>
  <si>
    <t>Female</t>
  </si>
  <si>
    <t xml:space="preserve">Male </t>
  </si>
  <si>
    <t xml:space="preserve">Female </t>
  </si>
  <si>
    <t>White</t>
  </si>
  <si>
    <t xml:space="preserve">Black </t>
  </si>
  <si>
    <t xml:space="preserve">Hispanic </t>
  </si>
  <si>
    <t>Other</t>
  </si>
  <si>
    <t>Benefits to AmeriCorps Members</t>
  </si>
  <si>
    <t>Fringe Benefits</t>
  </si>
  <si>
    <t>Education Awards</t>
  </si>
  <si>
    <t>Benefits</t>
  </si>
  <si>
    <t>Number of AmeriCorps Members</t>
  </si>
  <si>
    <t xml:space="preserve">Additional Students with Bachelor's Degree </t>
  </si>
  <si>
    <t>Stakeholder Group</t>
  </si>
  <si>
    <t>AmeriCorps Members</t>
  </si>
  <si>
    <t>Tax Rate (%)</t>
  </si>
  <si>
    <t>Black</t>
  </si>
  <si>
    <t>Hispanic</t>
  </si>
  <si>
    <t>Others</t>
  </si>
  <si>
    <t xml:space="preserve"> Benefits to State &amp; Local Government - Expected Additional Sales Tax Revenue ($)</t>
  </si>
  <si>
    <t>Benefits to State &amp; Local Government - Expected Cost Savings ($)</t>
  </si>
  <si>
    <t xml:space="preserve">Stakeholder Group </t>
  </si>
  <si>
    <t>Expected Additional Federal Income Tax Revenue ($)</t>
  </si>
  <si>
    <t xml:space="preserve"> Benefits to State &amp; Local Government - Expected Additional Income Tax Revenue ($)</t>
  </si>
  <si>
    <t>Expected Additional Earnings to AmeriCorps Members Due to Higher Education Attainment ($)</t>
  </si>
  <si>
    <t>Expected Additional Federal Social Security and Medicare Tax Revenue ($)</t>
  </si>
  <si>
    <t>Total Annual State &amp; Local Government Sales Tax Revenue ($)</t>
  </si>
  <si>
    <t>Program Benefits</t>
  </si>
  <si>
    <t>Program Costs</t>
  </si>
  <si>
    <t>Total Annual Taxable Income Spending ($)</t>
  </si>
  <si>
    <t>College Possible</t>
  </si>
  <si>
    <t>Net Present Value of the Program ($)</t>
  </si>
  <si>
    <t>Equivalent Annual Net Benefit of the Program ($)</t>
  </si>
  <si>
    <t>Net Present Value of the Policy Alternative</t>
  </si>
  <si>
    <t>Equivalent Annual Net Benefit of the Policy Alternative</t>
  </si>
  <si>
    <t>Incarceration Savings Per Individual ($)</t>
  </si>
  <si>
    <t xml:space="preserve"> Unemployment Insurance Savings Per Individual ($)</t>
  </si>
  <si>
    <t>Total Unemployment Insurance Savings Per Individual ($)</t>
  </si>
  <si>
    <t>Total Incarceration Savings Per Individual ($)</t>
  </si>
  <si>
    <t>Total Cost Savings Per Individual ($)</t>
  </si>
  <si>
    <t>Total Annual Additional Earnings Per Individual ($)</t>
  </si>
  <si>
    <t>Annual Additional Income Tax Revenue Per Individual ($)</t>
  </si>
  <si>
    <t>Cost ($)</t>
  </si>
  <si>
    <t>Annual Additional Earnings Per Individual ($)</t>
  </si>
  <si>
    <t xml:space="preserve">  Total Annual Additional Income Tax Revenue Per Individual ($) </t>
  </si>
  <si>
    <t>Total Annual Taxable Income ($)</t>
  </si>
  <si>
    <t xml:space="preserve">      Total Annual Additional Earnings Per Individual ($)</t>
  </si>
  <si>
    <t>AmeriCorps Member</t>
  </si>
  <si>
    <t>Costs of the College Access Program Per Individual Per Year ($)</t>
  </si>
  <si>
    <t>Post-tax Value Per Individual Per Year ($)</t>
  </si>
  <si>
    <t xml:space="preserve">Equivalent Annual Net Benefit of the Program </t>
  </si>
  <si>
    <t>Net Present Value of the Policy Alternative ($)</t>
  </si>
  <si>
    <t>Equivalent Annual Net Benefit of the Policy Alternative ($)</t>
  </si>
  <si>
    <t>Benefits to Federal Government</t>
  </si>
  <si>
    <t>Program Costs ($)</t>
  </si>
  <si>
    <t>Program Benefits ($)</t>
  </si>
  <si>
    <t>Expected Costs Saving to Federal Government ($)</t>
  </si>
  <si>
    <t>Program Net Benefits ($)</t>
  </si>
  <si>
    <t>Estimated Costs of the Policy Alternative ($)</t>
  </si>
  <si>
    <t>Estimated Benefits of the Policy Alternative ($)</t>
  </si>
  <si>
    <t>Net Benefits of the Policy Alternative ($)</t>
  </si>
  <si>
    <t>Estimated Costs of the Policy Alternative</t>
  </si>
  <si>
    <t>Net Benefits of the Policy Alternative</t>
  </si>
  <si>
    <t>Program Net Benefits</t>
  </si>
  <si>
    <t>Benefits to State &amp; Local Government</t>
  </si>
  <si>
    <t>Estimated Benefits of the Policy Alternative</t>
  </si>
  <si>
    <t>jcao65@gwu.edu</t>
  </si>
  <si>
    <t>Annual Additional Federal Social Security and Medicare Tax Revenue Per Individual ($)</t>
  </si>
  <si>
    <t>Costs of the Program Per Individual Per Year</t>
  </si>
  <si>
    <t>Benefits to AmeriCorps Members Per Individual Per Year</t>
  </si>
  <si>
    <t>Benefits to College Access Participants Per Individual Per Year</t>
  </si>
  <si>
    <t>Total Fringe Benefits &amp; Education Awards</t>
  </si>
  <si>
    <t xml:space="preserve">Benefits to State &amp; Local Government </t>
  </si>
  <si>
    <t>Additional Students with a Bachelor's Degree and Expected Median Annual Additional Earnings</t>
  </si>
  <si>
    <t>Fringe Benefits &amp; Education Awards to AmeriCorps Members Per Individual Per Year ($)</t>
  </si>
  <si>
    <t>Marginal Tax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</si>
</sst>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10" fontId="0" fillId="8" borderId="1" xfId="0" applyNumberFormat="1" applyFill="1" applyBorder="1" applyAlignment="1">
      <alignment horizontal="center"/>
    </xf>
    <xf numFmtId="6" fontId="0" fillId="8" borderId="1" xfId="0" applyNumberFormat="1" applyFill="1" applyBorder="1" applyAlignment="1">
      <alignment horizontal="center"/>
    </xf>
    <xf numFmtId="0" fontId="1" fillId="8" borderId="1" xfId="0" applyFont="1" applyFill="1" applyBorder="1"/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/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0" fontId="1" fillId="7" borderId="0" xfId="0" applyFont="1" applyFill="1" applyBorder="1" applyAlignment="1"/>
    <xf numFmtId="9" fontId="0" fillId="9" borderId="1" xfId="0" applyNumberFormat="1" applyFill="1" applyBorder="1" applyAlignment="1">
      <alignment horizontal="center"/>
    </xf>
    <xf numFmtId="0" fontId="0" fillId="0" borderId="0" xfId="0" applyBorder="1"/>
    <xf numFmtId="10" fontId="0" fillId="9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14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4" fontId="0" fillId="17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4" fontId="0" fillId="18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/>
    </xf>
    <xf numFmtId="164" fontId="1" fillId="19" borderId="1" xfId="0" applyNumberFormat="1" applyFont="1" applyFill="1" applyBorder="1" applyAlignment="1"/>
    <xf numFmtId="164" fontId="1" fillId="19" borderId="1" xfId="0" applyNumberFormat="1" applyFont="1" applyFill="1" applyBorder="1" applyAlignment="1">
      <alignment horizontal="left"/>
    </xf>
    <xf numFmtId="0" fontId="1" fillId="19" borderId="1" xfId="0" applyFont="1" applyFill="1" applyBorder="1"/>
    <xf numFmtId="164" fontId="0" fillId="7" borderId="0" xfId="0" applyNumberFormat="1" applyFill="1" applyBorder="1" applyAlignment="1">
      <alignment vertical="center"/>
    </xf>
    <xf numFmtId="164" fontId="0" fillId="19" borderId="1" xfId="0" applyNumberFormat="1" applyFill="1" applyBorder="1" applyAlignment="1">
      <alignment horizontal="left"/>
    </xf>
    <xf numFmtId="164" fontId="1" fillId="19" borderId="1" xfId="0" applyNumberFormat="1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ao65@gw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CE8-21A0-42F5-9FF7-533E972FC6CD}">
  <sheetPr>
    <pageSetUpPr autoPageBreaks="0"/>
  </sheetPr>
  <dimension ref="A2:Q105"/>
  <sheetViews>
    <sheetView tabSelected="1" topLeftCell="A66" zoomScale="86" zoomScaleNormal="86" workbookViewId="0">
      <selection activeCell="H86" sqref="H86"/>
    </sheetView>
  </sheetViews>
  <sheetFormatPr defaultRowHeight="14.4" x14ac:dyDescent="0.3"/>
  <cols>
    <col min="1" max="1" width="15.77734375" customWidth="1"/>
    <col min="2" max="2" width="18.6640625" customWidth="1"/>
    <col min="3" max="3" width="9.44140625" customWidth="1"/>
    <col min="4" max="4" width="28.109375" customWidth="1"/>
    <col min="5" max="5" width="24.21875" customWidth="1"/>
    <col min="6" max="6" width="61.21875" customWidth="1"/>
    <col min="7" max="7" width="55.5546875" customWidth="1"/>
    <col min="8" max="8" width="84.44140625" customWidth="1"/>
    <col min="9" max="9" width="73.44140625" customWidth="1"/>
    <col min="10" max="10" width="37.88671875" customWidth="1"/>
    <col min="11" max="11" width="17.21875" customWidth="1"/>
    <col min="12" max="12" width="30.88671875" customWidth="1"/>
    <col min="13" max="13" width="11" customWidth="1"/>
    <col min="14" max="14" width="30" customWidth="1"/>
    <col min="15" max="15" width="17.33203125" customWidth="1"/>
    <col min="16" max="16" width="12.44140625" customWidth="1"/>
    <col min="17" max="17" width="10.21875" bestFit="1" customWidth="1"/>
  </cols>
  <sheetData>
    <row r="2" spans="1:17" x14ac:dyDescent="0.3">
      <c r="B2" s="83" t="s">
        <v>0</v>
      </c>
      <c r="C2" s="83"/>
      <c r="D2" s="83"/>
    </row>
    <row r="3" spans="1:17" ht="14.4" customHeight="1" x14ac:dyDescent="0.3">
      <c r="A3" s="12"/>
      <c r="B3" s="72" t="s">
        <v>76</v>
      </c>
      <c r="C3" s="72"/>
      <c r="D3" s="72"/>
      <c r="F3" s="101" t="s">
        <v>79</v>
      </c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1:17" ht="14.4" customHeight="1" x14ac:dyDescent="0.3">
      <c r="B4" s="76">
        <f>additionalearningscollegeaccess</f>
        <v>33432.691299999999</v>
      </c>
      <c r="C4" s="76"/>
      <c r="D4" s="76"/>
      <c r="F4" s="10" t="s">
        <v>3</v>
      </c>
      <c r="G4" s="102" t="s">
        <v>18</v>
      </c>
      <c r="H4" s="103"/>
      <c r="I4" s="102" t="s">
        <v>49</v>
      </c>
      <c r="J4" s="104"/>
      <c r="K4" s="104"/>
      <c r="L4" s="103"/>
      <c r="M4" s="105" t="s">
        <v>49</v>
      </c>
      <c r="N4" s="106"/>
      <c r="O4" s="106"/>
      <c r="P4" s="107"/>
    </row>
    <row r="5" spans="1:17" x14ac:dyDescent="0.3">
      <c r="A5" s="33"/>
      <c r="B5" s="73" t="s">
        <v>75</v>
      </c>
      <c r="C5" s="73"/>
      <c r="D5" s="73"/>
      <c r="F5" s="8" t="s">
        <v>4</v>
      </c>
      <c r="G5" s="8" t="s">
        <v>5</v>
      </c>
      <c r="H5" s="8" t="s">
        <v>6</v>
      </c>
      <c r="I5" s="96" t="s">
        <v>7</v>
      </c>
      <c r="J5" s="97"/>
      <c r="K5" s="96" t="s">
        <v>8</v>
      </c>
      <c r="L5" s="97"/>
      <c r="M5" s="95">
        <f xml:space="preserve"> 33432.6913</f>
        <v>33432.691299999999</v>
      </c>
      <c r="N5" s="95"/>
      <c r="O5" s="95"/>
      <c r="P5" s="95"/>
    </row>
    <row r="6" spans="1:17" x14ac:dyDescent="0.3">
      <c r="B6" s="76">
        <f>fringebenefits+annualamericorpsearnings+educationaward</f>
        <v>7507.140845070423</v>
      </c>
      <c r="C6" s="76"/>
      <c r="D6" s="76"/>
      <c r="F6" s="9" t="s">
        <v>9</v>
      </c>
      <c r="G6" s="8">
        <v>1</v>
      </c>
      <c r="H6" s="8">
        <v>2</v>
      </c>
      <c r="I6" s="99">
        <v>23805</v>
      </c>
      <c r="J6" s="100"/>
      <c r="K6" s="99">
        <v>16956</v>
      </c>
      <c r="L6" s="100"/>
      <c r="M6" s="95"/>
      <c r="N6" s="95"/>
      <c r="O6" s="95"/>
      <c r="P6" s="95"/>
    </row>
    <row r="7" spans="1:17" x14ac:dyDescent="0.3">
      <c r="A7" s="33"/>
      <c r="B7" s="73" t="s">
        <v>78</v>
      </c>
      <c r="C7" s="73"/>
      <c r="D7" s="73"/>
      <c r="F7" s="9" t="s">
        <v>10</v>
      </c>
      <c r="G7" s="8">
        <v>7</v>
      </c>
      <c r="H7" s="8">
        <v>12</v>
      </c>
      <c r="I7" s="99">
        <v>6786</v>
      </c>
      <c r="J7" s="100"/>
      <c r="K7" s="99">
        <v>15427</v>
      </c>
      <c r="L7" s="100"/>
      <c r="M7" s="95"/>
      <c r="N7" s="95"/>
      <c r="O7" s="95"/>
      <c r="P7" s="95"/>
      <c r="Q7" s="5"/>
    </row>
    <row r="8" spans="1:17" x14ac:dyDescent="0.3">
      <c r="B8" s="76">
        <f>annualadditionalincometaxrevenuecollegeaccessparticipants+annualadditionalincometaxrevenueamericorps+totalannualstateandlocalsalestaxrevenue+statelocalgovernmentcostsavingscollegeaccess+stateandlocalgovernmentsavingsamericorps</f>
        <v>62023.133758450698</v>
      </c>
      <c r="C8" s="76"/>
      <c r="D8" s="76"/>
      <c r="F8" s="9" t="s">
        <v>11</v>
      </c>
      <c r="G8" s="8">
        <v>4</v>
      </c>
      <c r="H8" s="8">
        <v>6</v>
      </c>
      <c r="I8" s="99">
        <v>9320</v>
      </c>
      <c r="J8" s="100"/>
      <c r="K8" s="99">
        <v>11289</v>
      </c>
      <c r="L8" s="100"/>
      <c r="M8" s="95"/>
      <c r="N8" s="95"/>
      <c r="O8" s="95"/>
      <c r="P8" s="95"/>
    </row>
    <row r="9" spans="1:17" x14ac:dyDescent="0.3">
      <c r="A9" s="4"/>
      <c r="B9" s="77" t="s">
        <v>59</v>
      </c>
      <c r="C9" s="77"/>
      <c r="D9" s="77"/>
      <c r="F9" s="9" t="s">
        <v>12</v>
      </c>
      <c r="G9" s="8">
        <v>19</v>
      </c>
      <c r="H9" s="8">
        <v>30</v>
      </c>
      <c r="I9" s="99">
        <v>31146</v>
      </c>
      <c r="J9" s="100"/>
      <c r="K9" s="99">
        <v>20260</v>
      </c>
      <c r="L9" s="100"/>
      <c r="M9" s="95"/>
      <c r="N9" s="95"/>
      <c r="O9" s="95"/>
      <c r="P9" s="95"/>
    </row>
    <row r="10" spans="1:17" x14ac:dyDescent="0.3">
      <c r="B10" s="76">
        <f>federalincomecollegeaccess+federalincomeamericorps+totalcostsavingsfederalcollegeaccess+totalcostsavingsfederalamericorps+annualfederalsocialsecuritymedicare+annualfederalsocialsecuritymedicareamericorps</f>
        <v>11037.758730985915</v>
      </c>
      <c r="C10" s="76"/>
      <c r="D10" s="76"/>
      <c r="M10" s="75"/>
      <c r="N10" s="75"/>
      <c r="O10" s="75"/>
      <c r="P10" s="75"/>
    </row>
    <row r="11" spans="1:17" x14ac:dyDescent="0.3">
      <c r="B11" s="77" t="s">
        <v>74</v>
      </c>
      <c r="C11" s="77"/>
      <c r="D11" s="77"/>
    </row>
    <row r="12" spans="1:17" x14ac:dyDescent="0.3">
      <c r="B12" s="76">
        <f>collegepossiblecost+americorpscosts</f>
        <v>11705.54</v>
      </c>
      <c r="C12" s="76"/>
      <c r="D12" s="76"/>
    </row>
    <row r="13" spans="1:17" x14ac:dyDescent="0.3">
      <c r="F13" s="81" t="s">
        <v>80</v>
      </c>
      <c r="G13" s="98"/>
      <c r="I13" s="81" t="s">
        <v>30</v>
      </c>
      <c r="J13" s="82"/>
      <c r="K13" s="82"/>
      <c r="L13" s="82"/>
      <c r="O13" s="5"/>
    </row>
    <row r="14" spans="1:17" x14ac:dyDescent="0.3">
      <c r="F14" s="3" t="s">
        <v>16</v>
      </c>
      <c r="G14" s="3" t="s">
        <v>55</v>
      </c>
      <c r="I14" s="91" t="s">
        <v>17</v>
      </c>
      <c r="J14" s="91"/>
      <c r="K14" s="91" t="s">
        <v>49</v>
      </c>
      <c r="L14" s="91"/>
      <c r="M14" s="11"/>
      <c r="N14" s="11"/>
      <c r="O14" s="11"/>
      <c r="P14" s="11"/>
    </row>
    <row r="15" spans="1:17" x14ac:dyDescent="0.3">
      <c r="B15" s="5"/>
      <c r="F15" s="6" t="s">
        <v>14</v>
      </c>
      <c r="G15" s="7">
        <f>(599962/71)/2</f>
        <v>4225.0845070422538</v>
      </c>
      <c r="I15" s="92">
        <v>71</v>
      </c>
      <c r="J15" s="92"/>
      <c r="K15" s="93">
        <v>1504</v>
      </c>
      <c r="L15" s="94"/>
    </row>
    <row r="16" spans="1:17" x14ac:dyDescent="0.3">
      <c r="F16" s="6" t="s">
        <v>15</v>
      </c>
      <c r="G16" s="7">
        <f>(252484/71)/2</f>
        <v>1778.056338028169</v>
      </c>
      <c r="H16" s="5"/>
    </row>
    <row r="17" spans="6:16" x14ac:dyDescent="0.3">
      <c r="F17" s="6" t="s">
        <v>77</v>
      </c>
      <c r="G17" s="7">
        <f>fringebenefits+educationaward</f>
        <v>6003.140845070423</v>
      </c>
      <c r="O17" s="5"/>
      <c r="P17" s="5"/>
    </row>
    <row r="18" spans="6:16" x14ac:dyDescent="0.3">
      <c r="L18" s="5"/>
      <c r="P18" s="5"/>
    </row>
    <row r="19" spans="6:16" x14ac:dyDescent="0.3">
      <c r="P19" s="5"/>
    </row>
    <row r="21" spans="6:16" x14ac:dyDescent="0.3">
      <c r="F21" s="86" t="s">
        <v>29</v>
      </c>
      <c r="G21" s="87"/>
      <c r="H21" s="87"/>
      <c r="I21" s="88"/>
    </row>
    <row r="22" spans="6:16" x14ac:dyDescent="0.3">
      <c r="F22" s="13" t="s">
        <v>19</v>
      </c>
      <c r="G22" s="21" t="s">
        <v>52</v>
      </c>
      <c r="H22" s="21" t="s">
        <v>21</v>
      </c>
      <c r="I22" s="31" t="s">
        <v>50</v>
      </c>
    </row>
    <row r="23" spans="6:16" x14ac:dyDescent="0.3">
      <c r="F23" s="14" t="s">
        <v>3</v>
      </c>
      <c r="G23" s="20">
        <f>2632042/80</f>
        <v>32900.525000000001</v>
      </c>
      <c r="H23" s="15">
        <v>7.0499999999999993E-2</v>
      </c>
      <c r="I23" s="16">
        <f>32900.53*0.705</f>
        <v>23194.873649999998</v>
      </c>
      <c r="J23" s="11"/>
      <c r="K23" s="11"/>
    </row>
    <row r="24" spans="6:16" x14ac:dyDescent="0.3">
      <c r="F24" s="14" t="s">
        <v>20</v>
      </c>
      <c r="G24" s="20">
        <f>214274/71</f>
        <v>3017.9436619718308</v>
      </c>
      <c r="H24" s="15">
        <v>4.8000000000000001E-2</v>
      </c>
      <c r="I24" s="16">
        <f>3017.94*0.48</f>
        <v>1448.6112000000001</v>
      </c>
    </row>
    <row r="27" spans="6:16" x14ac:dyDescent="0.3">
      <c r="F27" s="86" t="s">
        <v>25</v>
      </c>
      <c r="G27" s="87"/>
      <c r="H27" s="88"/>
    </row>
    <row r="28" spans="6:16" x14ac:dyDescent="0.3">
      <c r="F28" s="21" t="s">
        <v>3</v>
      </c>
      <c r="G28" s="86" t="s">
        <v>51</v>
      </c>
      <c r="H28" s="88"/>
    </row>
    <row r="29" spans="6:16" x14ac:dyDescent="0.3">
      <c r="F29" s="18" t="s">
        <v>4</v>
      </c>
      <c r="G29" s="19" t="s">
        <v>7</v>
      </c>
      <c r="H29" s="19" t="s">
        <v>6</v>
      </c>
    </row>
    <row r="30" spans="6:16" x14ac:dyDescent="0.3">
      <c r="F30" s="14" t="s">
        <v>9</v>
      </c>
      <c r="G30" s="20">
        <v>7569</v>
      </c>
      <c r="H30" s="20">
        <v>9641</v>
      </c>
    </row>
    <row r="31" spans="6:16" x14ac:dyDescent="0.3">
      <c r="F31" s="14" t="s">
        <v>22</v>
      </c>
      <c r="G31" s="20">
        <v>19098</v>
      </c>
      <c r="H31" s="20">
        <v>67909</v>
      </c>
    </row>
    <row r="32" spans="6:16" x14ac:dyDescent="0.3">
      <c r="F32" s="14" t="s">
        <v>23</v>
      </c>
      <c r="G32" s="20">
        <v>13224</v>
      </c>
      <c r="H32" s="20">
        <v>29117</v>
      </c>
    </row>
    <row r="33" spans="6:10" x14ac:dyDescent="0.3">
      <c r="F33" s="14" t="s">
        <v>24</v>
      </c>
      <c r="G33" s="20">
        <v>192053</v>
      </c>
      <c r="H33" s="20">
        <v>225931</v>
      </c>
    </row>
    <row r="34" spans="6:10" x14ac:dyDescent="0.3">
      <c r="F34" s="17" t="s">
        <v>35</v>
      </c>
      <c r="G34" s="89">
        <v>564540</v>
      </c>
      <c r="H34" s="90"/>
    </row>
    <row r="35" spans="6:10" x14ac:dyDescent="0.3">
      <c r="F35" s="17" t="s">
        <v>32</v>
      </c>
      <c r="G35" s="89">
        <v>28594</v>
      </c>
      <c r="H35" s="90"/>
    </row>
    <row r="38" spans="6:10" x14ac:dyDescent="0.3">
      <c r="F38" s="86" t="s">
        <v>26</v>
      </c>
      <c r="G38" s="87"/>
      <c r="H38" s="87"/>
      <c r="I38" s="88"/>
    </row>
    <row r="39" spans="6:10" x14ac:dyDescent="0.3">
      <c r="F39" s="13" t="s">
        <v>19</v>
      </c>
      <c r="G39" s="13" t="s">
        <v>42</v>
      </c>
      <c r="H39" s="13" t="s">
        <v>41</v>
      </c>
      <c r="I39" s="21" t="s">
        <v>45</v>
      </c>
    </row>
    <row r="40" spans="6:10" x14ac:dyDescent="0.3">
      <c r="F40" s="14" t="s">
        <v>3</v>
      </c>
      <c r="G40" s="20">
        <f>2148.7</f>
        <v>2148.6999999999998</v>
      </c>
      <c r="H40" s="20">
        <f>527799/80</f>
        <v>6597.4875000000002</v>
      </c>
      <c r="I40" s="20">
        <f>SUM(G40:H40)</f>
        <v>8746.1875</v>
      </c>
    </row>
    <row r="41" spans="6:10" x14ac:dyDescent="0.3">
      <c r="F41" s="14" t="s">
        <v>20</v>
      </c>
      <c r="G41" s="20">
        <v>22.56</v>
      </c>
      <c r="H41" s="20">
        <f>1200/71</f>
        <v>16.901408450704224</v>
      </c>
      <c r="I41" s="20">
        <f>SUM(G41:H41)</f>
        <v>39.461408450704226</v>
      </c>
    </row>
    <row r="44" spans="6:10" x14ac:dyDescent="0.3">
      <c r="F44" s="78" t="s">
        <v>28</v>
      </c>
      <c r="G44" s="79"/>
      <c r="H44" s="79"/>
      <c r="I44" s="80"/>
    </row>
    <row r="45" spans="6:10" x14ac:dyDescent="0.3">
      <c r="F45" s="22" t="s">
        <v>27</v>
      </c>
      <c r="G45" s="22" t="s">
        <v>46</v>
      </c>
      <c r="H45" s="22" t="s">
        <v>81</v>
      </c>
      <c r="I45" s="22" t="s">
        <v>47</v>
      </c>
      <c r="J45" s="28"/>
    </row>
    <row r="46" spans="6:10" x14ac:dyDescent="0.3">
      <c r="F46" s="23" t="s">
        <v>3</v>
      </c>
      <c r="G46" s="25">
        <f>2632042/80</f>
        <v>32900.525000000001</v>
      </c>
      <c r="H46" s="27">
        <v>0.17</v>
      </c>
      <c r="I46" s="24">
        <f>32900.53*0.17</f>
        <v>5593.0901000000003</v>
      </c>
      <c r="J46" s="26"/>
    </row>
    <row r="47" spans="6:10" x14ac:dyDescent="0.3">
      <c r="F47" s="23" t="s">
        <v>20</v>
      </c>
      <c r="G47" s="25">
        <f>214274/71</f>
        <v>3017.9436619718308</v>
      </c>
      <c r="H47" s="27">
        <v>0.22</v>
      </c>
      <c r="I47" s="24">
        <f>3017.94*0.22</f>
        <v>663.94680000000005</v>
      </c>
      <c r="J47" s="28"/>
    </row>
    <row r="50" spans="6:9" x14ac:dyDescent="0.3">
      <c r="F50" s="78" t="s">
        <v>31</v>
      </c>
      <c r="G50" s="79"/>
      <c r="H50" s="80"/>
    </row>
    <row r="51" spans="6:9" x14ac:dyDescent="0.3">
      <c r="F51" s="22" t="s">
        <v>27</v>
      </c>
      <c r="G51" s="22" t="s">
        <v>21</v>
      </c>
      <c r="H51" s="22" t="s">
        <v>73</v>
      </c>
    </row>
    <row r="52" spans="6:9" x14ac:dyDescent="0.3">
      <c r="F52" s="23" t="s">
        <v>3</v>
      </c>
      <c r="G52" s="29">
        <v>7.6499999999999999E-2</v>
      </c>
      <c r="H52" s="24">
        <f>201351/80</f>
        <v>2516.8874999999998</v>
      </c>
    </row>
    <row r="53" spans="6:9" x14ac:dyDescent="0.3">
      <c r="F53" s="23" t="s">
        <v>20</v>
      </c>
      <c r="G53" s="29">
        <v>7.6499999999999999E-2</v>
      </c>
      <c r="H53" s="24">
        <f>16392/71</f>
        <v>230.87323943661971</v>
      </c>
    </row>
    <row r="56" spans="6:9" x14ac:dyDescent="0.3">
      <c r="F56" s="78" t="s">
        <v>62</v>
      </c>
      <c r="G56" s="79"/>
      <c r="H56" s="79"/>
      <c r="I56" s="80"/>
    </row>
    <row r="57" spans="6:9" x14ac:dyDescent="0.3">
      <c r="F57" s="22" t="s">
        <v>19</v>
      </c>
      <c r="G57" s="22" t="s">
        <v>43</v>
      </c>
      <c r="H57" s="30" t="s">
        <v>44</v>
      </c>
      <c r="I57" s="41" t="s">
        <v>45</v>
      </c>
    </row>
    <row r="58" spans="6:9" x14ac:dyDescent="0.3">
      <c r="F58" s="23" t="s">
        <v>3</v>
      </c>
      <c r="G58" s="24">
        <f>104455/80</f>
        <v>1305.6875</v>
      </c>
      <c r="H58" s="24">
        <f>56574/80</f>
        <v>707.17499999999995</v>
      </c>
      <c r="I58" s="46">
        <f>SUM(G58:H58)</f>
        <v>2012.8625</v>
      </c>
    </row>
    <row r="59" spans="6:9" x14ac:dyDescent="0.3">
      <c r="F59" s="23" t="s">
        <v>20</v>
      </c>
      <c r="G59" s="24">
        <f>1628/71</f>
        <v>22.929577464788732</v>
      </c>
      <c r="H59" s="24">
        <f>-201/71</f>
        <v>-2.8309859154929575</v>
      </c>
      <c r="I59" s="46">
        <f>SUM(G59:H59)</f>
        <v>20.098591549295776</v>
      </c>
    </row>
    <row r="62" spans="6:9" x14ac:dyDescent="0.3">
      <c r="F62" s="32" t="s">
        <v>61</v>
      </c>
    </row>
    <row r="63" spans="6:9" x14ac:dyDescent="0.3">
      <c r="F63" s="42">
        <f>additionalearningscollegeaccess+fringebenefitsandeducationawards+annualadditionalincometaxrevenuecollegeaccessparticipants+annualadditionalincometaxrevenueamericorps+annualamericorpsearnings+totalannualstateandlocalsalestaxrevenue+statelocalgovernmentcostsavingscollegeaccess+stateandlocalgovernmentsavingsamericorps+federalincomecollegeaccess+federalincomeamericorps+annualfederalsocialsecuritymedicare+annualfederalsocialsecuritymedicareamericorps+totalcostsavingsfederalcollegeaccess+totalcostsavingsfederalamericorps</f>
        <v>114000.72463450705</v>
      </c>
    </row>
    <row r="66" spans="6:10" x14ac:dyDescent="0.3">
      <c r="F66" s="84" t="s">
        <v>54</v>
      </c>
      <c r="G66" s="85"/>
    </row>
    <row r="67" spans="6:10" x14ac:dyDescent="0.3">
      <c r="F67" s="34" t="s">
        <v>19</v>
      </c>
      <c r="G67" s="34" t="s">
        <v>48</v>
      </c>
    </row>
    <row r="68" spans="6:10" x14ac:dyDescent="0.3">
      <c r="F68" s="35" t="s">
        <v>36</v>
      </c>
      <c r="G68" s="36">
        <f>3737.245</f>
        <v>3737.2449999999999</v>
      </c>
    </row>
    <row r="69" spans="6:10" x14ac:dyDescent="0.3">
      <c r="F69" s="35" t="s">
        <v>53</v>
      </c>
      <c r="G69" s="36">
        <f>15936.59/2</f>
        <v>7968.2950000000001</v>
      </c>
    </row>
    <row r="71" spans="6:10" x14ac:dyDescent="0.3">
      <c r="J71" s="12"/>
    </row>
    <row r="72" spans="6:10" x14ac:dyDescent="0.3">
      <c r="F72" s="38" t="s">
        <v>60</v>
      </c>
      <c r="H72" s="48" t="s">
        <v>64</v>
      </c>
    </row>
    <row r="73" spans="6:10" x14ac:dyDescent="0.3">
      <c r="F73" s="37">
        <f>collegepossiblecost*2+federalgovernmentcosts*2</f>
        <v>23411.08</v>
      </c>
      <c r="H73" s="49">
        <f>collegepossiblecost*3+americorpscosts*3</f>
        <v>35116.620000000003</v>
      </c>
    </row>
    <row r="75" spans="6:10" x14ac:dyDescent="0.3">
      <c r="H75" s="50" t="s">
        <v>65</v>
      </c>
    </row>
    <row r="76" spans="6:10" x14ac:dyDescent="0.3">
      <c r="F76" s="39" t="s">
        <v>63</v>
      </c>
      <c r="H76" s="51">
        <f>additionalearningscollegeaccess+annualamericorpsearnings+annualadditionalincometaxrevenuecollegeaccessparticipants+annualadditionalincometaxrevenueamericorps+totalannualstateandlocalsalestaxrevenue+statelocalgovernmentcostsavingscollegeaccess+stateandlocalgovernmentsavingsamericorps+federalincomecollegeaccess+federalincomeamericorps+annualfederalsocialsecuritymedicare+annualfederalsocialsecuritymedicareamericorps+totalcostsavingsfederalcollegeaccess+totalcostsavingsfederalamericorps+18009.42</f>
        <v>126007.00378943663</v>
      </c>
    </row>
    <row r="77" spans="6:10" x14ac:dyDescent="0.3">
      <c r="F77" s="40">
        <f>programbenefits-programcosts</f>
        <v>90589.644634507044</v>
      </c>
    </row>
    <row r="79" spans="6:10" x14ac:dyDescent="0.3">
      <c r="H79" s="2" t="s">
        <v>66</v>
      </c>
    </row>
    <row r="80" spans="6:10" x14ac:dyDescent="0.3">
      <c r="F80" s="43" t="s">
        <v>37</v>
      </c>
      <c r="H80" s="52">
        <f>benefitofpolicyalternative-costofpolicyalternative</f>
        <v>90890.38378943663</v>
      </c>
    </row>
    <row r="81" spans="6:8" x14ac:dyDescent="0.3">
      <c r="F81" s="44">
        <f>programnetbenefit/1.0609</f>
        <v>85389.428442366901</v>
      </c>
    </row>
    <row r="82" spans="6:8" x14ac:dyDescent="0.3">
      <c r="F82" s="5"/>
      <c r="H82" s="53" t="s">
        <v>57</v>
      </c>
    </row>
    <row r="83" spans="6:8" x14ac:dyDescent="0.3">
      <c r="F83" s="45" t="s">
        <v>38</v>
      </c>
      <c r="H83" s="54">
        <f>netbenefitofpolicyalternative/1.092727</f>
        <v>83177.576640310552</v>
      </c>
    </row>
    <row r="84" spans="6:8" x14ac:dyDescent="0.3">
      <c r="F84" s="47">
        <f>programnpv/1.93</f>
        <v>44243.227172210834</v>
      </c>
      <c r="H84" s="12"/>
    </row>
    <row r="85" spans="6:8" x14ac:dyDescent="0.3">
      <c r="H85" s="55" t="s">
        <v>58</v>
      </c>
    </row>
    <row r="86" spans="6:8" x14ac:dyDescent="0.3">
      <c r="H86" s="56">
        <v>19125.830000000002</v>
      </c>
    </row>
    <row r="92" spans="6:8" x14ac:dyDescent="0.3">
      <c r="G92" s="1" t="s">
        <v>1</v>
      </c>
      <c r="H92" s="57" t="s">
        <v>2</v>
      </c>
    </row>
    <row r="93" spans="6:8" x14ac:dyDescent="0.3">
      <c r="G93" s="69" t="s">
        <v>72</v>
      </c>
      <c r="H93" s="58" t="s">
        <v>13</v>
      </c>
    </row>
    <row r="94" spans="6:8" x14ac:dyDescent="0.3">
      <c r="G94" s="70">
        <v>44682</v>
      </c>
      <c r="H94" s="59" t="s">
        <v>70</v>
      </c>
    </row>
    <row r="95" spans="6:8" x14ac:dyDescent="0.3">
      <c r="H95" s="60" t="s">
        <v>59</v>
      </c>
    </row>
    <row r="96" spans="6:8" x14ac:dyDescent="0.3">
      <c r="H96" s="61" t="s">
        <v>33</v>
      </c>
    </row>
    <row r="97" spans="8:8" x14ac:dyDescent="0.3">
      <c r="H97" s="62" t="s">
        <v>34</v>
      </c>
    </row>
    <row r="98" spans="8:8" x14ac:dyDescent="0.3">
      <c r="H98" s="63" t="s">
        <v>69</v>
      </c>
    </row>
    <row r="99" spans="8:8" x14ac:dyDescent="0.3">
      <c r="H99" s="71" t="s">
        <v>56</v>
      </c>
    </row>
    <row r="100" spans="8:8" x14ac:dyDescent="0.3">
      <c r="H100" s="64" t="s">
        <v>71</v>
      </c>
    </row>
    <row r="101" spans="8:8" x14ac:dyDescent="0.3">
      <c r="H101" s="65" t="s">
        <v>67</v>
      </c>
    </row>
    <row r="102" spans="8:8" x14ac:dyDescent="0.3">
      <c r="H102" s="66" t="s">
        <v>68</v>
      </c>
    </row>
    <row r="103" spans="8:8" x14ac:dyDescent="0.3">
      <c r="H103" s="67" t="s">
        <v>39</v>
      </c>
    </row>
    <row r="104" spans="8:8" x14ac:dyDescent="0.3">
      <c r="H104" s="68" t="s">
        <v>40</v>
      </c>
    </row>
    <row r="105" spans="8:8" x14ac:dyDescent="0.3">
      <c r="H105" s="74" t="s">
        <v>0</v>
      </c>
    </row>
  </sheetData>
  <mergeCells count="39">
    <mergeCell ref="M5:P9"/>
    <mergeCell ref="K5:L5"/>
    <mergeCell ref="I5:J5"/>
    <mergeCell ref="F13:G13"/>
    <mergeCell ref="I6:J6"/>
    <mergeCell ref="K6:L6"/>
    <mergeCell ref="I7:J7"/>
    <mergeCell ref="K7:L7"/>
    <mergeCell ref="I8:J8"/>
    <mergeCell ref="K8:L8"/>
    <mergeCell ref="I9:J9"/>
    <mergeCell ref="K9:L9"/>
    <mergeCell ref="F66:G66"/>
    <mergeCell ref="F50:H50"/>
    <mergeCell ref="F44:I44"/>
    <mergeCell ref="F38:I38"/>
    <mergeCell ref="F21:I21"/>
    <mergeCell ref="G35:H35"/>
    <mergeCell ref="F27:H27"/>
    <mergeCell ref="G28:H28"/>
    <mergeCell ref="G34:H34"/>
    <mergeCell ref="F56:I56"/>
    <mergeCell ref="I13:L13"/>
    <mergeCell ref="B2:D2"/>
    <mergeCell ref="B4:D4"/>
    <mergeCell ref="B6:D6"/>
    <mergeCell ref="I14:J14"/>
    <mergeCell ref="K14:L14"/>
    <mergeCell ref="I15:J15"/>
    <mergeCell ref="K15:L15"/>
    <mergeCell ref="F3:P3"/>
    <mergeCell ref="G4:H4"/>
    <mergeCell ref="I4:L4"/>
    <mergeCell ref="M4:P4"/>
    <mergeCell ref="B8:D8"/>
    <mergeCell ref="B10:D10"/>
    <mergeCell ref="B12:D12"/>
    <mergeCell ref="B11:D11"/>
    <mergeCell ref="B9:D9"/>
  </mergeCells>
  <hyperlinks>
    <hyperlink ref="G93" r:id="rId1" xr:uid="{272C9E69-7E70-4692-9798-1DC699D682D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CBA Analysis</vt:lpstr>
      <vt:lpstr>additionalearningscollegeaccess</vt:lpstr>
      <vt:lpstr>americorpsbenefits</vt:lpstr>
      <vt:lpstr>americorpscosts</vt:lpstr>
      <vt:lpstr>americorpsearnings5years</vt:lpstr>
      <vt:lpstr>annualadditionalincometaxrevenueamericorps</vt:lpstr>
      <vt:lpstr>annualadditionalincometaxrevenuecollegeaccessparticipants</vt:lpstr>
      <vt:lpstr>annualamericorpsearnings</vt:lpstr>
      <vt:lpstr>annualfederalsocialsecuritymedicare</vt:lpstr>
      <vt:lpstr>annualfederalsocialsecuritymedicareamericorps</vt:lpstr>
      <vt:lpstr>annualfederalsocialsecuritymedicarecollegeaccess</vt:lpstr>
      <vt:lpstr>benefitofpolicyalternative</vt:lpstr>
      <vt:lpstr>collegepossiblecost</vt:lpstr>
      <vt:lpstr>collegepossiblecosts</vt:lpstr>
      <vt:lpstr>costofpolicyalternative</vt:lpstr>
      <vt:lpstr>educationaward</vt:lpstr>
      <vt:lpstr>federalcostsavingsamericorps</vt:lpstr>
      <vt:lpstr>federalgovernmentcosts</vt:lpstr>
      <vt:lpstr>federalincomeamericorps</vt:lpstr>
      <vt:lpstr>federalincomecollegeaccess</vt:lpstr>
      <vt:lpstr>federalsavingscollegeaccess</vt:lpstr>
      <vt:lpstr>femaletotal</vt:lpstr>
      <vt:lpstr>femaletotalearnings5years</vt:lpstr>
      <vt:lpstr>fringebenefits</vt:lpstr>
      <vt:lpstr>fringebenefitsandeducationawards</vt:lpstr>
      <vt:lpstr>netbenefitofpolicyalternative</vt:lpstr>
      <vt:lpstr>numberofamericorps</vt:lpstr>
      <vt:lpstr>policylaternativenpv</vt:lpstr>
      <vt:lpstr>programbenefits</vt:lpstr>
      <vt:lpstr>programcosts</vt:lpstr>
      <vt:lpstr>programenab</vt:lpstr>
      <vt:lpstr>programnetbenefit</vt:lpstr>
      <vt:lpstr>programnpv</vt:lpstr>
      <vt:lpstr>stateandlocalgovernmentsavingsamericorps</vt:lpstr>
      <vt:lpstr>stateandlocalgovernmentsavingscollegeaccess</vt:lpstr>
      <vt:lpstr>statelocalgovernmentcostsavingscollegeaccess</vt:lpstr>
      <vt:lpstr>totalannualadditionalearningscollegeaccess</vt:lpstr>
      <vt:lpstr>totalannualstateandlocalsalestaxrevenue</vt:lpstr>
      <vt:lpstr>totalcostsavingsfederalamericorps</vt:lpstr>
      <vt:lpstr>totalcostsavingsfederalcollegeaccess</vt:lpstr>
      <vt:lpstr>totalearningcollegeaccessparticipants</vt:lpstr>
      <vt:lpstr>totalearnings5years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2022-05-01T05:24:05Z</cp:lastPrinted>
  <dcterms:created xsi:type="dcterms:W3CDTF">2021-12-02T02:50:07Z</dcterms:created>
  <dcterms:modified xsi:type="dcterms:W3CDTF">2022-05-02T23:38:07Z</dcterms:modified>
</cp:coreProperties>
</file>